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workbookProtection workbookAlgorithmName="SHA-512" workbookHashValue="pTogmkSpFGV6qI+oadQXCgJYRrBDzMpm0BlcrC6O3UVGU+K2oJswHFl+BhokmGw0zHvcxT3c005ZSBCBYud9Rw==" workbookSaltValue="R8Y0v71c34PC27NhGJVMlw==" workbookSpinCount="100000" lockStructure="1"/>
  <bookViews>
    <workbookView xWindow="-168" yWindow="576" windowWidth="20376" windowHeight="7080" activeTab="2"/>
  </bookViews>
  <sheets>
    <sheet name="Chart for Order" sheetId="15" r:id="rId1"/>
    <sheet name="Part 121" sheetId="9" r:id="rId2"/>
    <sheet name="Part 135" sheetId="7" r:id="rId3"/>
    <sheet name="Seaplane" sheetId="14" r:id="rId4"/>
  </sheets>
  <definedNames>
    <definedName name="_xlnm.Print_Titles" localSheetId="2">'Part 135'!$A:$D</definedName>
  </definedNames>
  <calcPr calcId="171027" fullPrecision="0"/>
</workbook>
</file>

<file path=xl/calcChain.xml><?xml version="1.0" encoding="utf-8"?>
<calcChain xmlns="http://schemas.openxmlformats.org/spreadsheetml/2006/main">
  <c r="E28" i="7" l="1"/>
  <c r="E24" i="9" l="1"/>
  <c r="E27" i="9"/>
  <c r="E28" i="9" s="1"/>
  <c r="E26" i="9"/>
  <c r="E25" i="9"/>
  <c r="K39" i="14" l="1"/>
  <c r="I39" i="14"/>
  <c r="G39" i="14"/>
  <c r="F39" i="14"/>
  <c r="E39" i="14"/>
  <c r="K38" i="14"/>
  <c r="I38" i="14"/>
  <c r="G38" i="14"/>
  <c r="F38" i="14"/>
  <c r="E38" i="14"/>
  <c r="A28" i="14"/>
  <c r="A27" i="14"/>
  <c r="H26" i="14"/>
  <c r="A26" i="14"/>
  <c r="K25" i="14"/>
  <c r="K26" i="14" s="1"/>
  <c r="J25" i="14"/>
  <c r="J26" i="14" s="1"/>
  <c r="I25" i="14"/>
  <c r="I26" i="14" s="1"/>
  <c r="H25" i="14"/>
  <c r="G25" i="14"/>
  <c r="G26" i="14" s="1"/>
  <c r="F25" i="14"/>
  <c r="E25" i="14"/>
  <c r="E26" i="14" s="1"/>
  <c r="A25" i="14"/>
  <c r="K24" i="14"/>
  <c r="J24" i="14"/>
  <c r="I24" i="14"/>
  <c r="H24" i="14"/>
  <c r="G24" i="14"/>
  <c r="F24" i="14"/>
  <c r="E24" i="14"/>
  <c r="A24" i="14"/>
  <c r="K23" i="14"/>
  <c r="J23" i="14"/>
  <c r="I23" i="14"/>
  <c r="H23" i="14"/>
  <c r="G23" i="14"/>
  <c r="F23" i="14"/>
  <c r="E23" i="14"/>
  <c r="A23" i="14"/>
  <c r="K22" i="14"/>
  <c r="J22" i="14"/>
  <c r="I22" i="14"/>
  <c r="H22" i="14"/>
  <c r="G22" i="14"/>
  <c r="F22" i="14"/>
  <c r="E22" i="14"/>
  <c r="A22" i="14"/>
  <c r="D21" i="14"/>
  <c r="A21" i="14"/>
  <c r="D20" i="14"/>
  <c r="F27" i="14" s="1"/>
  <c r="A20" i="14"/>
  <c r="D19" i="14"/>
  <c r="A19" i="14"/>
  <c r="D17" i="14"/>
  <c r="D14" i="14"/>
  <c r="A14" i="14"/>
  <c r="D13" i="14"/>
  <c r="E5" i="14"/>
  <c r="T40" i="7"/>
  <c r="Q40" i="7"/>
  <c r="M40" i="7"/>
  <c r="K40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A28" i="7"/>
  <c r="A27" i="7"/>
  <c r="U26" i="7"/>
  <c r="R26" i="7"/>
  <c r="A26" i="7"/>
  <c r="U25" i="7"/>
  <c r="T25" i="7"/>
  <c r="T26" i="7" s="1"/>
  <c r="S25" i="7"/>
  <c r="S26" i="7" s="1"/>
  <c r="R25" i="7"/>
  <c r="Q25" i="7"/>
  <c r="Q26" i="7" s="1"/>
  <c r="P25" i="7"/>
  <c r="P26" i="7" s="1"/>
  <c r="O25" i="7"/>
  <c r="O26" i="7" s="1"/>
  <c r="N25" i="7"/>
  <c r="N26" i="7" s="1"/>
  <c r="M25" i="7"/>
  <c r="M26" i="7" s="1"/>
  <c r="L25" i="7"/>
  <c r="L26" i="7" s="1"/>
  <c r="K25" i="7"/>
  <c r="K26" i="7" s="1"/>
  <c r="J25" i="7"/>
  <c r="J26" i="7" s="1"/>
  <c r="I25" i="7"/>
  <c r="I26" i="7" s="1"/>
  <c r="H25" i="7"/>
  <c r="H26" i="7" s="1"/>
  <c r="G25" i="7"/>
  <c r="G26" i="7" s="1"/>
  <c r="F25" i="7"/>
  <c r="F26" i="7" s="1"/>
  <c r="A25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A24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A23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A22" i="7"/>
  <c r="E21" i="7"/>
  <c r="A21" i="7"/>
  <c r="E20" i="7"/>
  <c r="N27" i="7" s="1"/>
  <c r="A20" i="7"/>
  <c r="E19" i="7"/>
  <c r="A19" i="7"/>
  <c r="E17" i="7"/>
  <c r="E15" i="7"/>
  <c r="E14" i="7"/>
  <c r="A14" i="7"/>
  <c r="E13" i="7"/>
  <c r="G7" i="7"/>
  <c r="M7" i="7" s="1"/>
  <c r="R7" i="7" s="1"/>
  <c r="A30" i="9"/>
  <c r="A29" i="9"/>
  <c r="A28" i="9"/>
  <c r="F27" i="9"/>
  <c r="A27" i="9"/>
  <c r="F26" i="9"/>
  <c r="A26" i="9"/>
  <c r="F25" i="9"/>
  <c r="A25" i="9"/>
  <c r="F24" i="9"/>
  <c r="A24" i="9"/>
  <c r="D23" i="9"/>
  <c r="A23" i="9"/>
  <c r="D22" i="9"/>
  <c r="F29" i="9" s="1"/>
  <c r="A22" i="9"/>
  <c r="D21" i="9"/>
  <c r="A21" i="9"/>
  <c r="D19" i="9"/>
  <c r="D17" i="9"/>
  <c r="D16" i="9"/>
  <c r="A16" i="9"/>
  <c r="D15" i="9"/>
  <c r="H12" i="15"/>
  <c r="G27" i="14" l="1"/>
  <c r="G28" i="14" s="1"/>
  <c r="H27" i="14"/>
  <c r="H28" i="14" s="1"/>
  <c r="I27" i="14"/>
  <c r="I28" i="14" s="1"/>
  <c r="J27" i="14"/>
  <c r="J28" i="14" s="1"/>
  <c r="K27" i="14"/>
  <c r="K28" i="14" s="1"/>
  <c r="E27" i="14"/>
  <c r="D22" i="14"/>
  <c r="D25" i="14"/>
  <c r="D26" i="14" s="1"/>
  <c r="F26" i="14"/>
  <c r="F28" i="14" s="1"/>
  <c r="T27" i="7"/>
  <c r="T28" i="7" s="1"/>
  <c r="J27" i="7"/>
  <c r="J28" i="7" s="1"/>
  <c r="K27" i="7"/>
  <c r="K28" i="7" s="1"/>
  <c r="L27" i="7"/>
  <c r="L28" i="7" s="1"/>
  <c r="R27" i="7"/>
  <c r="R28" i="7" s="1"/>
  <c r="S27" i="7"/>
  <c r="S28" i="7" s="1"/>
  <c r="F27" i="7"/>
  <c r="F28" i="7" s="1"/>
  <c r="G27" i="7"/>
  <c r="G28" i="7" s="1"/>
  <c r="O27" i="7"/>
  <c r="O28" i="7" s="1"/>
  <c r="H27" i="7"/>
  <c r="H28" i="7" s="1"/>
  <c r="P27" i="7"/>
  <c r="P28" i="7" s="1"/>
  <c r="I27" i="7"/>
  <c r="I28" i="7" s="1"/>
  <c r="Q27" i="7"/>
  <c r="Q28" i="7" s="1"/>
  <c r="N28" i="7"/>
  <c r="M27" i="7"/>
  <c r="M28" i="7" s="1"/>
  <c r="U27" i="7"/>
  <c r="U28" i="7" s="1"/>
  <c r="E39" i="7"/>
  <c r="E25" i="7"/>
  <c r="E26" i="7" s="1"/>
  <c r="E38" i="7"/>
  <c r="E22" i="7"/>
  <c r="E29" i="9"/>
  <c r="E30" i="9" s="1"/>
  <c r="D29" i="9"/>
  <c r="D24" i="9"/>
  <c r="D27" i="9"/>
  <c r="D28" i="9" s="1"/>
  <c r="F28" i="9"/>
  <c r="F30" i="9" s="1"/>
  <c r="D27" i="14" l="1"/>
  <c r="E28" i="14"/>
  <c r="D28" i="14" s="1"/>
  <c r="F11" i="15" s="1"/>
  <c r="G11" i="15" s="1"/>
  <c r="H11" i="15" s="1"/>
  <c r="F10" i="15"/>
  <c r="G10" i="15" s="1"/>
  <c r="H10" i="15" s="1"/>
  <c r="E27" i="7"/>
  <c r="D30" i="9"/>
  <c r="F9" i="15" s="1"/>
  <c r="G9" i="15" s="1"/>
  <c r="H9" i="15" s="1"/>
</calcChain>
</file>

<file path=xl/sharedStrings.xml><?xml version="1.0" encoding="utf-8"?>
<sst xmlns="http://schemas.openxmlformats.org/spreadsheetml/2006/main" count="230" uniqueCount="118">
  <si>
    <t>Carrier</t>
  </si>
  <si>
    <t>PenAir</t>
  </si>
  <si>
    <t>Warbelow</t>
  </si>
  <si>
    <t>Aircraft Name</t>
  </si>
  <si>
    <t>Bering</t>
  </si>
  <si>
    <t>Grant</t>
  </si>
  <si>
    <t>Hageland</t>
  </si>
  <si>
    <t>Wright</t>
  </si>
  <si>
    <t>Aircraft Code</t>
  </si>
  <si>
    <t>Navajo</t>
  </si>
  <si>
    <t>B-1900</t>
  </si>
  <si>
    <t>Casa 212</t>
  </si>
  <si>
    <t>Caravan</t>
  </si>
  <si>
    <t>C-406</t>
  </si>
  <si>
    <t>.</t>
  </si>
  <si>
    <t xml:space="preserve">Total Fuel Expense </t>
  </si>
  <si>
    <t>Total Gallons Issued</t>
  </si>
  <si>
    <t>Mail RTMs Percentage</t>
  </si>
  <si>
    <t>Cost/RTM, Wtd. By Mail RTMs</t>
  </si>
  <si>
    <t>Totals</t>
  </si>
  <si>
    <t>C-207</t>
  </si>
  <si>
    <t>Total 1/</t>
  </si>
  <si>
    <t>Beech 1900</t>
  </si>
  <si>
    <t>Saab 340B</t>
  </si>
  <si>
    <t>Total</t>
  </si>
  <si>
    <t>Fuel Expense</t>
  </si>
  <si>
    <t>Part 121</t>
  </si>
  <si>
    <t>Part 135</t>
  </si>
  <si>
    <t>Price per Gallon  (R1÷R2)</t>
  </si>
  <si>
    <t>456</t>
  </si>
  <si>
    <t>Appendix A</t>
  </si>
  <si>
    <t>Seaplane</t>
  </si>
  <si>
    <t>A.Seaplane</t>
  </si>
  <si>
    <t>Island Air</t>
  </si>
  <si>
    <t>Pacific</t>
  </si>
  <si>
    <t>Beaver</t>
  </si>
  <si>
    <t>T-100 Revenue Block Hours</t>
  </si>
  <si>
    <t>T-100 Eligible Block Hours</t>
  </si>
  <si>
    <t>T-100 Eligible Mail RTMs</t>
  </si>
  <si>
    <t>T-100, Total Eligible RTMs</t>
  </si>
  <si>
    <t>Appendix C</t>
  </si>
  <si>
    <t>Page 1 of 3</t>
  </si>
  <si>
    <t>Page 2 of 3</t>
  </si>
  <si>
    <t>Page 3 of 3</t>
  </si>
  <si>
    <t xml:space="preserve">F-2, Total Fuel Expense </t>
  </si>
  <si>
    <t>F-2, Total Gallons Issued</t>
  </si>
  <si>
    <t>F-2, Total Block Hours</t>
  </si>
  <si>
    <t>Burn per Hour (R2÷R4)</t>
  </si>
  <si>
    <t>Costs per Block Hour (R1÷R4)</t>
  </si>
  <si>
    <t>Cost per Eligible RTM (R11÷R7)</t>
  </si>
  <si>
    <t>Revenue Block Hours</t>
  </si>
  <si>
    <t>Eligible Block Hours 1/</t>
  </si>
  <si>
    <t>Eligible Mail RTMs 1/</t>
  </si>
  <si>
    <t>Total Eligible RTMs 1/</t>
  </si>
  <si>
    <t>submits that report because the T-100 does not differentiate between mainline</t>
  </si>
  <si>
    <t xml:space="preserve">aircraft.  Mainline aircraft are aircraft that have a payload  of more than 7,500 </t>
  </si>
  <si>
    <t xml:space="preserve">or less.  We note that the configuration of the aircraft and the length </t>
  </si>
  <si>
    <t>of the haul in particular city-pairs affects the available payload of an aircraft.</t>
  </si>
  <si>
    <t>System Total  Blk. Hrs.</t>
  </si>
  <si>
    <t>Appendix B</t>
  </si>
  <si>
    <t>7H</t>
  </si>
  <si>
    <t>KS</t>
  </si>
  <si>
    <t>Carrier Code</t>
  </si>
  <si>
    <t>Aircraft Type</t>
  </si>
  <si>
    <t>Block Hour Check</t>
  </si>
  <si>
    <t>-C-</t>
  </si>
  <si>
    <t>-D-</t>
  </si>
  <si>
    <t>-E-</t>
  </si>
  <si>
    <t>-F-</t>
  </si>
  <si>
    <t>Class Rate</t>
  </si>
  <si>
    <t xml:space="preserve">Rate Per </t>
  </si>
  <si>
    <t>Order</t>
  </si>
  <si>
    <t>Less Old Fuel</t>
  </si>
  <si>
    <t>in Order</t>
  </si>
  <si>
    <t>Add Fuel per</t>
  </si>
  <si>
    <t>the Appendices</t>
  </si>
  <si>
    <t>to this Order</t>
  </si>
  <si>
    <t>Final Rate</t>
  </si>
  <si>
    <t>Percentage</t>
  </si>
  <si>
    <t>Change</t>
  </si>
  <si>
    <t>1.</t>
  </si>
  <si>
    <t>2.</t>
  </si>
  <si>
    <t>3.</t>
  </si>
  <si>
    <t>4.</t>
  </si>
  <si>
    <t>Terminal</t>
  </si>
  <si>
    <t>NA</t>
  </si>
  <si>
    <t xml:space="preserve">-B-      </t>
  </si>
  <si>
    <t xml:space="preserve">-A-           </t>
  </si>
  <si>
    <t>Eligible Fuel Expense (R1*R5÷R4)</t>
  </si>
  <si>
    <t>Arctic</t>
  </si>
  <si>
    <t>Taquan</t>
  </si>
  <si>
    <t>J5</t>
  </si>
  <si>
    <t>2O</t>
  </si>
  <si>
    <t>K3</t>
  </si>
  <si>
    <t>3F</t>
  </si>
  <si>
    <t>Final Rates</t>
  </si>
  <si>
    <t>7S</t>
  </si>
  <si>
    <t>8E</t>
  </si>
  <si>
    <t>GV</t>
  </si>
  <si>
    <t>H6</t>
  </si>
  <si>
    <t>4W</t>
  </si>
  <si>
    <t>8V</t>
  </si>
  <si>
    <t>Table A</t>
  </si>
  <si>
    <t>Yute</t>
  </si>
  <si>
    <t>4Y</t>
  </si>
  <si>
    <t>and bush aircraft, and PenAir's Saab 340B operates as both a mainline and a bush</t>
  </si>
  <si>
    <t>pounds, and Bush aircraft are defined as those having 7,500 pounds of payload</t>
  </si>
  <si>
    <t xml:space="preserve">All eligible figures exclude any traffic outside the State of Alaska.  </t>
  </si>
  <si>
    <t>Eligible figures exclude any traffic outside the State of Alaska.</t>
  </si>
  <si>
    <t>Al. Seaplanes</t>
  </si>
  <si>
    <t>Otter</t>
  </si>
  <si>
    <r>
      <t xml:space="preserve">Corvus </t>
    </r>
    <r>
      <rPr>
        <sz val="10"/>
        <color rgb="FFFF0000"/>
        <rFont val="Times New Roman"/>
        <family val="1"/>
      </rPr>
      <t>2/</t>
    </r>
  </si>
  <si>
    <t>1/ Corvus' data is from the T-100, PenAir's from a special PenAir report. PenAir</t>
  </si>
  <si>
    <t>Cost per Eligible RTM (R11÷R6)</t>
  </si>
  <si>
    <t xml:space="preserve">2/There was no data available for Corvus' Beech 1900 aircraft during this time period, which is why </t>
  </si>
  <si>
    <t>no financial or traffic data is shown.</t>
  </si>
  <si>
    <t>Quarter Ended September 30, 2017</t>
  </si>
  <si>
    <t>2018-1-18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</si>
</sst>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164" formatCode="&quot;$&quot;#,##0"/>
    <numFmt numFmtId="165" formatCode="&quot;$&quot;#,##0.00"/>
    <numFmt numFmtId="166" formatCode="#,##0.0"/>
    <numFmt numFmtId="167" formatCode="&quot;$&quot;#,##0.0000"/>
    <numFmt numFmtId="168" formatCode="0.000%"/>
    <numFmt numFmtId="169" formatCode="&quot;$&quot;#,##0.0000_);[Red]\(&quot;$&quot;#,##0.0000\)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  <font>
      <u/>
      <sz val="8"/>
      <name val="Times New Roman"/>
      <family val="1"/>
    </font>
    <font>
      <u val="double"/>
      <sz val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2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2" xfId="0" applyFont="1" applyBorder="1"/>
    <xf numFmtId="1" fontId="1" fillId="0" borderId="0" xfId="0" applyNumberFormat="1" applyFont="1"/>
    <xf numFmtId="0" fontId="1" fillId="0" borderId="0" xfId="0" quotePrefix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left"/>
    </xf>
    <xf numFmtId="165" fontId="1" fillId="0" borderId="0" xfId="0" applyNumberFormat="1" applyFont="1"/>
    <xf numFmtId="3" fontId="1" fillId="0" borderId="0" xfId="0" quotePrefix="1" applyNumberFormat="1" applyFont="1" applyAlignment="1">
      <alignment horizontal="left"/>
    </xf>
    <xf numFmtId="167" fontId="1" fillId="0" borderId="0" xfId="0" applyNumberFormat="1" applyFont="1"/>
    <xf numFmtId="10" fontId="1" fillId="0" borderId="0" xfId="0" applyNumberFormat="1" applyFont="1"/>
    <xf numFmtId="167" fontId="4" fillId="0" borderId="0" xfId="0" applyNumberFormat="1" applyFont="1"/>
    <xf numFmtId="49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1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68" fontId="1" fillId="0" borderId="0" xfId="0" applyNumberFormat="1" applyFont="1"/>
    <xf numFmtId="0" fontId="2" fillId="0" borderId="0" xfId="0" applyFont="1"/>
    <xf numFmtId="1" fontId="5" fillId="0" borderId="0" xfId="0" applyNumberFormat="1" applyFont="1"/>
    <xf numFmtId="0" fontId="5" fillId="0" borderId="0" xfId="0" applyFont="1"/>
    <xf numFmtId="0" fontId="5" fillId="0" borderId="0" xfId="0" quotePrefix="1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Continuous"/>
    </xf>
    <xf numFmtId="1" fontId="5" fillId="0" borderId="1" xfId="0" applyNumberFormat="1" applyFont="1" applyBorder="1" applyAlignment="1">
      <alignment horizontal="centerContinuous"/>
    </xf>
    <xf numFmtId="1" fontId="5" fillId="0" borderId="0" xfId="0" applyNumberFormat="1" applyFont="1" applyBorder="1"/>
    <xf numFmtId="10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Border="1"/>
    <xf numFmtId="0" fontId="5" fillId="0" borderId="0" xfId="0" quotePrefix="1" applyFont="1" applyAlignment="1">
      <alignment horizontal="left"/>
    </xf>
    <xf numFmtId="165" fontId="5" fillId="0" borderId="0" xfId="0" applyNumberFormat="1" applyFont="1"/>
    <xf numFmtId="165" fontId="5" fillId="0" borderId="0" xfId="0" applyNumberFormat="1" applyFont="1" applyBorder="1"/>
    <xf numFmtId="3" fontId="5" fillId="0" borderId="0" xfId="0" quotePrefix="1" applyNumberFormat="1" applyFont="1" applyAlignment="1">
      <alignment horizontal="left"/>
    </xf>
    <xf numFmtId="166" fontId="5" fillId="0" borderId="0" xfId="0" applyNumberFormat="1" applyFont="1"/>
    <xf numFmtId="166" fontId="5" fillId="0" borderId="0" xfId="0" applyNumberFormat="1" applyFont="1" applyBorder="1"/>
    <xf numFmtId="167" fontId="5" fillId="0" borderId="0" xfId="0" applyNumberFormat="1" applyFont="1"/>
    <xf numFmtId="167" fontId="5" fillId="0" borderId="0" xfId="0" applyNumberFormat="1" applyFont="1" applyBorder="1"/>
    <xf numFmtId="10" fontId="5" fillId="0" borderId="0" xfId="0" applyNumberFormat="1" applyFont="1"/>
    <xf numFmtId="168" fontId="5" fillId="0" borderId="0" xfId="0" applyNumberFormat="1" applyFont="1" applyBorder="1"/>
    <xf numFmtId="0" fontId="5" fillId="0" borderId="2" xfId="0" applyFont="1" applyBorder="1"/>
    <xf numFmtId="0" fontId="5" fillId="0" borderId="0" xfId="0" quotePrefix="1" applyFont="1" applyBorder="1" applyAlignment="1">
      <alignment horizontal="righ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10" fontId="5" fillId="0" borderId="1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right"/>
    </xf>
    <xf numFmtId="166" fontId="1" fillId="0" borderId="0" xfId="0" applyNumberFormat="1" applyFont="1"/>
    <xf numFmtId="10" fontId="1" fillId="0" borderId="0" xfId="1" applyNumberFormat="1" applyFont="1" applyAlignment="1">
      <alignment horizontal="left"/>
    </xf>
    <xf numFmtId="1" fontId="1" fillId="0" borderId="0" xfId="0" quotePrefix="1" applyNumberFormat="1" applyFont="1" applyBorder="1" applyAlignment="1">
      <alignment horizontal="left"/>
    </xf>
    <xf numFmtId="0" fontId="7" fillId="0" borderId="2" xfId="0" applyFont="1" applyBorder="1"/>
    <xf numFmtId="0" fontId="7" fillId="0" borderId="0" xfId="0" applyFont="1"/>
    <xf numFmtId="0" fontId="0" fillId="2" borderId="0" xfId="0" applyFill="1"/>
    <xf numFmtId="0" fontId="8" fillId="2" borderId="0" xfId="0" applyFont="1" applyFill="1"/>
    <xf numFmtId="0" fontId="9" fillId="2" borderId="0" xfId="0" quotePrefix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0" fillId="2" borderId="0" xfId="0" applyFont="1" applyFill="1"/>
    <xf numFmtId="14" fontId="10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8" fillId="2" borderId="0" xfId="0" quotePrefix="1" applyFont="1" applyFill="1"/>
    <xf numFmtId="169" fontId="8" fillId="2" borderId="0" xfId="0" applyNumberFormat="1" applyFont="1" applyFill="1"/>
    <xf numFmtId="10" fontId="8" fillId="2" borderId="0" xfId="1" applyNumberFormat="1" applyFont="1" applyFill="1"/>
    <xf numFmtId="8" fontId="8" fillId="2" borderId="0" xfId="0" applyNumberFormat="1" applyFont="1" applyFill="1"/>
    <xf numFmtId="0" fontId="1" fillId="0" borderId="0" xfId="0" applyNumberFormat="1" applyFont="1" applyAlignment="1">
      <alignment horizontal="right"/>
    </xf>
    <xf numFmtId="169" fontId="9" fillId="2" borderId="0" xfId="0" applyNumberFormat="1" applyFont="1" applyFill="1"/>
    <xf numFmtId="8" fontId="9" fillId="2" borderId="0" xfId="0" applyNumberFormat="1" applyFont="1" applyFill="1"/>
    <xf numFmtId="0" fontId="8" fillId="2" borderId="0" xfId="0" quotePrefix="1" applyFont="1" applyFill="1" applyAlignment="1">
      <alignment horizontal="right"/>
    </xf>
    <xf numFmtId="1" fontId="1" fillId="0" borderId="1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right"/>
    </xf>
    <xf numFmtId="165" fontId="1" fillId="0" borderId="0" xfId="0" applyNumberFormat="1" applyFont="1" applyFill="1"/>
    <xf numFmtId="3" fontId="5" fillId="0" borderId="0" xfId="0" applyNumberFormat="1" applyFont="1" applyFill="1" applyBorder="1"/>
    <xf numFmtId="0" fontId="7" fillId="0" borderId="0" xfId="0" applyFont="1" applyAlignment="1">
      <alignment vertical="center"/>
    </xf>
    <xf numFmtId="164" fontId="1" fillId="3" borderId="0" xfId="0" applyNumberFormat="1" applyFont="1" applyFill="1"/>
    <xf numFmtId="164" fontId="1" fillId="3" borderId="0" xfId="0" applyNumberFormat="1" applyFont="1" applyFill="1" applyBorder="1"/>
    <xf numFmtId="164" fontId="1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/>
    <xf numFmtId="3" fontId="1" fillId="3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5" fillId="4" borderId="0" xfId="0" applyNumberFormat="1" applyFont="1" applyFill="1" applyBorder="1"/>
    <xf numFmtId="164" fontId="5" fillId="4" borderId="0" xfId="0" applyNumberFormat="1" applyFont="1" applyFill="1"/>
    <xf numFmtId="164" fontId="5" fillId="4" borderId="0" xfId="0" applyNumberFormat="1" applyFont="1" applyFill="1" applyBorder="1"/>
    <xf numFmtId="3" fontId="5" fillId="4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3" fontId="11" fillId="0" borderId="0" xfId="0" applyNumberFormat="1" applyFont="1"/>
    <xf numFmtId="3" fontId="11" fillId="3" borderId="0" xfId="0" applyNumberFormat="1" applyFont="1" applyFill="1"/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22</xdr:col>
      <xdr:colOff>449580</xdr:colOff>
      <xdr:row>13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28252E-4D32-4D69-A3A3-F3B2200C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760" y="0"/>
          <a:ext cx="715518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19</xdr:col>
      <xdr:colOff>144780</xdr:colOff>
      <xdr:row>42</xdr:row>
      <xdr:rowOff>7620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0D4921-E0FC-4D1B-B2F1-54E0C88D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0"/>
          <a:ext cx="6393180" cy="7094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39758</xdr:rowOff>
    </xdr:from>
    <xdr:to>
      <xdr:col>10</xdr:col>
      <xdr:colOff>7620</xdr:colOff>
      <xdr:row>69</xdr:row>
      <xdr:rowOff>39757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BC41C61-F549-410F-B5E1-BD92E9C9A7E0}"/>
            </a:ext>
          </a:extLst>
        </xdr:cNvPr>
        <xdr:cNvGrpSpPr/>
      </xdr:nvGrpSpPr>
      <xdr:grpSpPr>
        <a:xfrm>
          <a:off x="0" y="5353880"/>
          <a:ext cx="6348785" cy="4174434"/>
          <a:chOff x="0" y="5353880"/>
          <a:chExt cx="6348785" cy="4174434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353880"/>
            <a:ext cx="2160575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9BE6BAE7-D77F-4AEE-8D96-1368771A06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52870" y="5453270"/>
            <a:ext cx="4095915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19</xdr:col>
      <xdr:colOff>33131</xdr:colOff>
      <xdr:row>40</xdr:row>
      <xdr:rowOff>0</xdr:rowOff>
    </xdr:from>
    <xdr:to>
      <xdr:col>28</xdr:col>
      <xdr:colOff>7620</xdr:colOff>
      <xdr:row>70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54D7DC8-215B-40C8-865E-CBAA6ECA43DF}"/>
            </a:ext>
          </a:extLst>
        </xdr:cNvPr>
        <xdr:cNvGrpSpPr/>
      </xdr:nvGrpSpPr>
      <xdr:grpSpPr>
        <a:xfrm>
          <a:off x="12337774" y="5453270"/>
          <a:ext cx="5427759" cy="4174434"/>
          <a:chOff x="12337774" y="5453270"/>
          <a:chExt cx="5427759" cy="4174434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37774" y="5453270"/>
            <a:ext cx="2109839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75252248-AC20-4419-8520-662EBABA38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44870" y="5486400"/>
            <a:ext cx="3320663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19878</xdr:colOff>
      <xdr:row>40</xdr:row>
      <xdr:rowOff>6626</xdr:rowOff>
    </xdr:from>
    <xdr:to>
      <xdr:col>19</xdr:col>
      <xdr:colOff>27498</xdr:colOff>
      <xdr:row>70</xdr:row>
      <xdr:rowOff>21865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DC392D90-6539-4B56-9BB7-C1820497200A}"/>
            </a:ext>
          </a:extLst>
        </xdr:cNvPr>
        <xdr:cNvGrpSpPr/>
      </xdr:nvGrpSpPr>
      <xdr:grpSpPr>
        <a:xfrm>
          <a:off x="6361043" y="5459896"/>
          <a:ext cx="5971098" cy="4189673"/>
          <a:chOff x="6361043" y="5459896"/>
          <a:chExt cx="5971098" cy="4189673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61043" y="5459896"/>
            <a:ext cx="2109801" cy="41744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1612BBFC-DA26-4F26-A297-1B21C1F175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48869" y="5599042"/>
            <a:ext cx="3983272" cy="40505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22</xdr:col>
      <xdr:colOff>388620</xdr:colOff>
      <xdr:row>30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5965DA-D94F-4242-97BE-8A080830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0"/>
          <a:ext cx="701802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2" sqref="F12"/>
    </sheetView>
  </sheetViews>
  <sheetFormatPr defaultRowHeight="14.4" x14ac:dyDescent="0.3"/>
  <cols>
    <col min="1" max="1" width="1.6640625" customWidth="1"/>
    <col min="3" max="3" width="12" customWidth="1"/>
    <col min="4" max="8" width="15.33203125" customWidth="1"/>
    <col min="9" max="9" width="5" customWidth="1"/>
  </cols>
  <sheetData>
    <row r="1" spans="1:9" x14ac:dyDescent="0.3">
      <c r="A1" s="68"/>
      <c r="B1" s="68"/>
      <c r="C1" s="68"/>
      <c r="D1" s="68"/>
      <c r="E1" s="68"/>
      <c r="F1" s="68"/>
      <c r="G1" s="68"/>
      <c r="H1" s="30" t="s">
        <v>102</v>
      </c>
      <c r="I1" s="68"/>
    </row>
    <row r="2" spans="1:9" x14ac:dyDescent="0.3">
      <c r="A2" s="68"/>
      <c r="B2" s="68"/>
      <c r="C2" s="68"/>
      <c r="D2" s="68"/>
      <c r="E2" s="68"/>
      <c r="F2" s="68"/>
      <c r="G2" s="68"/>
      <c r="H2" s="71" t="s">
        <v>95</v>
      </c>
      <c r="I2" s="68"/>
    </row>
    <row r="3" spans="1:9" x14ac:dyDescent="0.3">
      <c r="A3" s="68"/>
      <c r="B3" s="68"/>
      <c r="C3" s="68"/>
      <c r="D3" s="68"/>
      <c r="E3" s="68"/>
      <c r="F3" s="68"/>
      <c r="G3" s="68"/>
      <c r="H3" s="68"/>
      <c r="I3" s="68"/>
    </row>
    <row r="4" spans="1:9" x14ac:dyDescent="0.3">
      <c r="A4" s="69"/>
      <c r="B4" s="69"/>
      <c r="C4" s="70" t="s">
        <v>87</v>
      </c>
      <c r="D4" s="70" t="s">
        <v>86</v>
      </c>
      <c r="E4" s="70" t="s">
        <v>65</v>
      </c>
      <c r="F4" s="70" t="s">
        <v>66</v>
      </c>
      <c r="G4" s="70" t="s">
        <v>67</v>
      </c>
      <c r="H4" s="70" t="s">
        <v>68</v>
      </c>
      <c r="I4" s="69"/>
    </row>
    <row r="5" spans="1:9" x14ac:dyDescent="0.3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3">
      <c r="A6" s="69"/>
      <c r="B6" s="69"/>
      <c r="C6" s="69"/>
      <c r="D6" s="71" t="s">
        <v>70</v>
      </c>
      <c r="E6" s="71" t="s">
        <v>72</v>
      </c>
      <c r="F6" s="71" t="s">
        <v>74</v>
      </c>
      <c r="G6" s="71"/>
      <c r="H6" s="71"/>
      <c r="I6" s="69"/>
    </row>
    <row r="7" spans="1:9" x14ac:dyDescent="0.3">
      <c r="A7" s="69"/>
      <c r="B7" s="69"/>
      <c r="C7" s="69"/>
      <c r="D7" s="71" t="s">
        <v>71</v>
      </c>
      <c r="E7" s="71" t="s">
        <v>73</v>
      </c>
      <c r="F7" s="71" t="s">
        <v>75</v>
      </c>
      <c r="G7" s="71"/>
      <c r="H7" s="71" t="s">
        <v>78</v>
      </c>
      <c r="I7" s="69"/>
    </row>
    <row r="8" spans="1:9" x14ac:dyDescent="0.3">
      <c r="A8" s="69"/>
      <c r="B8" s="69"/>
      <c r="C8" s="72" t="s">
        <v>69</v>
      </c>
      <c r="D8" s="73" t="s">
        <v>117</v>
      </c>
      <c r="E8" s="73" t="s">
        <v>117</v>
      </c>
      <c r="F8" s="74" t="s">
        <v>76</v>
      </c>
      <c r="G8" s="74" t="s">
        <v>77</v>
      </c>
      <c r="H8" s="74" t="s">
        <v>79</v>
      </c>
      <c r="I8" s="69"/>
    </row>
    <row r="9" spans="1:9" x14ac:dyDescent="0.3">
      <c r="A9" s="69"/>
      <c r="B9" s="75" t="s">
        <v>80</v>
      </c>
      <c r="C9" s="69" t="s">
        <v>26</v>
      </c>
      <c r="D9" s="76">
        <v>5.8548</v>
      </c>
      <c r="E9" s="76">
        <v>0.92079999999999995</v>
      </c>
      <c r="F9" s="76">
        <f>'Part 121'!D30</f>
        <v>0.76759999999999995</v>
      </c>
      <c r="G9" s="80">
        <f>+D9-E9+F9</f>
        <v>5.7016</v>
      </c>
      <c r="H9" s="77">
        <f>+(G9-D9)/D9</f>
        <v>-2.6200000000000001E-2</v>
      </c>
      <c r="I9" s="69"/>
    </row>
    <row r="10" spans="1:9" x14ac:dyDescent="0.3">
      <c r="A10" s="69"/>
      <c r="B10" s="75" t="s">
        <v>81</v>
      </c>
      <c r="C10" s="69" t="s">
        <v>27</v>
      </c>
      <c r="D10" s="76">
        <v>13.755100000000001</v>
      </c>
      <c r="E10" s="76">
        <v>2.7383999999999999</v>
      </c>
      <c r="F10" s="76">
        <f>'Part 135'!E28</f>
        <v>2.6802999999999999</v>
      </c>
      <c r="G10" s="80">
        <f>+D10-E10+F10</f>
        <v>13.696999999999999</v>
      </c>
      <c r="H10" s="77">
        <f>+(G10-D10)/D10</f>
        <v>-4.1999999999999997E-3</v>
      </c>
      <c r="I10" s="69"/>
    </row>
    <row r="11" spans="1:9" x14ac:dyDescent="0.3">
      <c r="A11" s="69"/>
      <c r="B11" s="75" t="s">
        <v>82</v>
      </c>
      <c r="C11" s="69" t="s">
        <v>31</v>
      </c>
      <c r="D11" s="76">
        <v>30.552900000000001</v>
      </c>
      <c r="E11" s="76">
        <v>4.4638</v>
      </c>
      <c r="F11" s="76">
        <f>Seaplane!D28</f>
        <v>3.5857000000000001</v>
      </c>
      <c r="G11" s="80">
        <f>+D11-E11+F11</f>
        <v>29.674800000000001</v>
      </c>
      <c r="H11" s="77">
        <f>+(G11-D11)/D11</f>
        <v>-2.87E-2</v>
      </c>
      <c r="I11" s="69"/>
    </row>
    <row r="12" spans="1:9" x14ac:dyDescent="0.3">
      <c r="A12" s="69"/>
      <c r="B12" s="75" t="s">
        <v>83</v>
      </c>
      <c r="C12" s="69" t="s">
        <v>84</v>
      </c>
      <c r="D12" s="78">
        <v>1234.43</v>
      </c>
      <c r="E12" s="82" t="s">
        <v>85</v>
      </c>
      <c r="F12" s="71" t="s">
        <v>85</v>
      </c>
      <c r="G12" s="81">
        <v>1234.43</v>
      </c>
      <c r="H12" s="77">
        <f>+(G12-D12)/D12</f>
        <v>0</v>
      </c>
      <c r="I12" s="69"/>
    </row>
    <row r="13" spans="1:9" x14ac:dyDescent="0.3">
      <c r="A13" s="69"/>
      <c r="B13" s="69"/>
      <c r="C13" s="69"/>
      <c r="D13" s="69"/>
      <c r="E13" s="69"/>
      <c r="F13" s="69"/>
      <c r="G13" s="69"/>
      <c r="H13" s="69"/>
      <c r="I13" s="69"/>
    </row>
  </sheetData>
  <pageMargins left="0.7" right="0.7" top="0.75" bottom="0.75" header="0.3" footer="0.3"/>
  <pageSetup orientation="landscape" r:id="rId1"/>
  <ignoredErrors>
    <ignoredError sqref="B9:B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13" zoomScaleNormal="100" workbookViewId="0">
      <selection activeCell="J1" sqref="J1"/>
    </sheetView>
  </sheetViews>
  <sheetFormatPr defaultRowHeight="11.1" customHeight="1" x14ac:dyDescent="0.25"/>
  <cols>
    <col min="1" max="1" width="5.5546875" style="28" customWidth="1"/>
    <col min="2" max="2" width="1.44140625" style="29" customWidth="1"/>
    <col min="3" max="3" width="33.33203125" style="29" customWidth="1"/>
    <col min="4" max="4" width="12.33203125" style="29" customWidth="1"/>
    <col min="5" max="6" width="11.33203125" style="29" bestFit="1" customWidth="1"/>
    <col min="7" max="7" width="8.6640625" style="29" customWidth="1"/>
    <col min="8" max="8" width="9.109375" style="29" bestFit="1" customWidth="1"/>
    <col min="9" max="9" width="9.6640625" style="29" customWidth="1"/>
    <col min="10" max="10" width="9.109375" style="29"/>
    <col min="11" max="11" width="9.109375" style="31"/>
    <col min="12" max="255" width="9.109375" style="29"/>
    <col min="256" max="256" width="2.6640625" style="29" bestFit="1" customWidth="1"/>
    <col min="257" max="257" width="1.44140625" style="29" customWidth="1"/>
    <col min="258" max="258" width="39.5546875" style="29" bestFit="1" customWidth="1"/>
    <col min="259" max="259" width="11.6640625" style="29" bestFit="1" customWidth="1"/>
    <col min="260" max="264" width="9.33203125" style="29" customWidth="1"/>
    <col min="265" max="265" width="9.6640625" style="29" customWidth="1"/>
    <col min="266" max="511" width="9.109375" style="29"/>
    <col min="512" max="512" width="2.6640625" style="29" bestFit="1" customWidth="1"/>
    <col min="513" max="513" width="1.44140625" style="29" customWidth="1"/>
    <col min="514" max="514" width="39.5546875" style="29" bestFit="1" customWidth="1"/>
    <col min="515" max="515" width="11.6640625" style="29" bestFit="1" customWidth="1"/>
    <col min="516" max="520" width="9.33203125" style="29" customWidth="1"/>
    <col min="521" max="521" width="9.6640625" style="29" customWidth="1"/>
    <col min="522" max="767" width="9.109375" style="29"/>
    <col min="768" max="768" width="2.6640625" style="29" bestFit="1" customWidth="1"/>
    <col min="769" max="769" width="1.44140625" style="29" customWidth="1"/>
    <col min="770" max="770" width="39.5546875" style="29" bestFit="1" customWidth="1"/>
    <col min="771" max="771" width="11.6640625" style="29" bestFit="1" customWidth="1"/>
    <col min="772" max="776" width="9.33203125" style="29" customWidth="1"/>
    <col min="777" max="777" width="9.6640625" style="29" customWidth="1"/>
    <col min="778" max="1023" width="9.109375" style="29"/>
    <col min="1024" max="1024" width="2.6640625" style="29" bestFit="1" customWidth="1"/>
    <col min="1025" max="1025" width="1.44140625" style="29" customWidth="1"/>
    <col min="1026" max="1026" width="39.5546875" style="29" bestFit="1" customWidth="1"/>
    <col min="1027" max="1027" width="11.6640625" style="29" bestFit="1" customWidth="1"/>
    <col min="1028" max="1032" width="9.33203125" style="29" customWidth="1"/>
    <col min="1033" max="1033" width="9.6640625" style="29" customWidth="1"/>
    <col min="1034" max="1279" width="9.109375" style="29"/>
    <col min="1280" max="1280" width="2.6640625" style="29" bestFit="1" customWidth="1"/>
    <col min="1281" max="1281" width="1.44140625" style="29" customWidth="1"/>
    <col min="1282" max="1282" width="39.5546875" style="29" bestFit="1" customWidth="1"/>
    <col min="1283" max="1283" width="11.6640625" style="29" bestFit="1" customWidth="1"/>
    <col min="1284" max="1288" width="9.33203125" style="29" customWidth="1"/>
    <col min="1289" max="1289" width="9.6640625" style="29" customWidth="1"/>
    <col min="1290" max="1535" width="9.109375" style="29"/>
    <col min="1536" max="1536" width="2.6640625" style="29" bestFit="1" customWidth="1"/>
    <col min="1537" max="1537" width="1.44140625" style="29" customWidth="1"/>
    <col min="1538" max="1538" width="39.5546875" style="29" bestFit="1" customWidth="1"/>
    <col min="1539" max="1539" width="11.6640625" style="29" bestFit="1" customWidth="1"/>
    <col min="1540" max="1544" width="9.33203125" style="29" customWidth="1"/>
    <col min="1545" max="1545" width="9.6640625" style="29" customWidth="1"/>
    <col min="1546" max="1791" width="9.109375" style="29"/>
    <col min="1792" max="1792" width="2.6640625" style="29" bestFit="1" customWidth="1"/>
    <col min="1793" max="1793" width="1.44140625" style="29" customWidth="1"/>
    <col min="1794" max="1794" width="39.5546875" style="29" bestFit="1" customWidth="1"/>
    <col min="1795" max="1795" width="11.6640625" style="29" bestFit="1" customWidth="1"/>
    <col min="1796" max="1800" width="9.33203125" style="29" customWidth="1"/>
    <col min="1801" max="1801" width="9.6640625" style="29" customWidth="1"/>
    <col min="1802" max="2047" width="9.109375" style="29"/>
    <col min="2048" max="2048" width="2.6640625" style="29" bestFit="1" customWidth="1"/>
    <col min="2049" max="2049" width="1.44140625" style="29" customWidth="1"/>
    <col min="2050" max="2050" width="39.5546875" style="29" bestFit="1" customWidth="1"/>
    <col min="2051" max="2051" width="11.6640625" style="29" bestFit="1" customWidth="1"/>
    <col min="2052" max="2056" width="9.33203125" style="29" customWidth="1"/>
    <col min="2057" max="2057" width="9.6640625" style="29" customWidth="1"/>
    <col min="2058" max="2303" width="9.109375" style="29"/>
    <col min="2304" max="2304" width="2.6640625" style="29" bestFit="1" customWidth="1"/>
    <col min="2305" max="2305" width="1.44140625" style="29" customWidth="1"/>
    <col min="2306" max="2306" width="39.5546875" style="29" bestFit="1" customWidth="1"/>
    <col min="2307" max="2307" width="11.6640625" style="29" bestFit="1" customWidth="1"/>
    <col min="2308" max="2312" width="9.33203125" style="29" customWidth="1"/>
    <col min="2313" max="2313" width="9.6640625" style="29" customWidth="1"/>
    <col min="2314" max="2559" width="9.109375" style="29"/>
    <col min="2560" max="2560" width="2.6640625" style="29" bestFit="1" customWidth="1"/>
    <col min="2561" max="2561" width="1.44140625" style="29" customWidth="1"/>
    <col min="2562" max="2562" width="39.5546875" style="29" bestFit="1" customWidth="1"/>
    <col min="2563" max="2563" width="11.6640625" style="29" bestFit="1" customWidth="1"/>
    <col min="2564" max="2568" width="9.33203125" style="29" customWidth="1"/>
    <col min="2569" max="2569" width="9.6640625" style="29" customWidth="1"/>
    <col min="2570" max="2815" width="9.109375" style="29"/>
    <col min="2816" max="2816" width="2.6640625" style="29" bestFit="1" customWidth="1"/>
    <col min="2817" max="2817" width="1.44140625" style="29" customWidth="1"/>
    <col min="2818" max="2818" width="39.5546875" style="29" bestFit="1" customWidth="1"/>
    <col min="2819" max="2819" width="11.6640625" style="29" bestFit="1" customWidth="1"/>
    <col min="2820" max="2824" width="9.33203125" style="29" customWidth="1"/>
    <col min="2825" max="2825" width="9.6640625" style="29" customWidth="1"/>
    <col min="2826" max="3071" width="9.109375" style="29"/>
    <col min="3072" max="3072" width="2.6640625" style="29" bestFit="1" customWidth="1"/>
    <col min="3073" max="3073" width="1.44140625" style="29" customWidth="1"/>
    <col min="3074" max="3074" width="39.5546875" style="29" bestFit="1" customWidth="1"/>
    <col min="3075" max="3075" width="11.6640625" style="29" bestFit="1" customWidth="1"/>
    <col min="3076" max="3080" width="9.33203125" style="29" customWidth="1"/>
    <col min="3081" max="3081" width="9.6640625" style="29" customWidth="1"/>
    <col min="3082" max="3327" width="9.109375" style="29"/>
    <col min="3328" max="3328" width="2.6640625" style="29" bestFit="1" customWidth="1"/>
    <col min="3329" max="3329" width="1.44140625" style="29" customWidth="1"/>
    <col min="3330" max="3330" width="39.5546875" style="29" bestFit="1" customWidth="1"/>
    <col min="3331" max="3331" width="11.6640625" style="29" bestFit="1" customWidth="1"/>
    <col min="3332" max="3336" width="9.33203125" style="29" customWidth="1"/>
    <col min="3337" max="3337" width="9.6640625" style="29" customWidth="1"/>
    <col min="3338" max="3583" width="9.109375" style="29"/>
    <col min="3584" max="3584" width="2.6640625" style="29" bestFit="1" customWidth="1"/>
    <col min="3585" max="3585" width="1.44140625" style="29" customWidth="1"/>
    <col min="3586" max="3586" width="39.5546875" style="29" bestFit="1" customWidth="1"/>
    <col min="3587" max="3587" width="11.6640625" style="29" bestFit="1" customWidth="1"/>
    <col min="3588" max="3592" width="9.33203125" style="29" customWidth="1"/>
    <col min="3593" max="3593" width="9.6640625" style="29" customWidth="1"/>
    <col min="3594" max="3839" width="9.109375" style="29"/>
    <col min="3840" max="3840" width="2.6640625" style="29" bestFit="1" customWidth="1"/>
    <col min="3841" max="3841" width="1.44140625" style="29" customWidth="1"/>
    <col min="3842" max="3842" width="39.5546875" style="29" bestFit="1" customWidth="1"/>
    <col min="3843" max="3843" width="11.6640625" style="29" bestFit="1" customWidth="1"/>
    <col min="3844" max="3848" width="9.33203125" style="29" customWidth="1"/>
    <col min="3849" max="3849" width="9.6640625" style="29" customWidth="1"/>
    <col min="3850" max="4095" width="9.109375" style="29"/>
    <col min="4096" max="4096" width="2.6640625" style="29" bestFit="1" customWidth="1"/>
    <col min="4097" max="4097" width="1.44140625" style="29" customWidth="1"/>
    <col min="4098" max="4098" width="39.5546875" style="29" bestFit="1" customWidth="1"/>
    <col min="4099" max="4099" width="11.6640625" style="29" bestFit="1" customWidth="1"/>
    <col min="4100" max="4104" width="9.33203125" style="29" customWidth="1"/>
    <col min="4105" max="4105" width="9.6640625" style="29" customWidth="1"/>
    <col min="4106" max="4351" width="9.109375" style="29"/>
    <col min="4352" max="4352" width="2.6640625" style="29" bestFit="1" customWidth="1"/>
    <col min="4353" max="4353" width="1.44140625" style="29" customWidth="1"/>
    <col min="4354" max="4354" width="39.5546875" style="29" bestFit="1" customWidth="1"/>
    <col min="4355" max="4355" width="11.6640625" style="29" bestFit="1" customWidth="1"/>
    <col min="4356" max="4360" width="9.33203125" style="29" customWidth="1"/>
    <col min="4361" max="4361" width="9.6640625" style="29" customWidth="1"/>
    <col min="4362" max="4607" width="9.109375" style="29"/>
    <col min="4608" max="4608" width="2.6640625" style="29" bestFit="1" customWidth="1"/>
    <col min="4609" max="4609" width="1.44140625" style="29" customWidth="1"/>
    <col min="4610" max="4610" width="39.5546875" style="29" bestFit="1" customWidth="1"/>
    <col min="4611" max="4611" width="11.6640625" style="29" bestFit="1" customWidth="1"/>
    <col min="4612" max="4616" width="9.33203125" style="29" customWidth="1"/>
    <col min="4617" max="4617" width="9.6640625" style="29" customWidth="1"/>
    <col min="4618" max="4863" width="9.109375" style="29"/>
    <col min="4864" max="4864" width="2.6640625" style="29" bestFit="1" customWidth="1"/>
    <col min="4865" max="4865" width="1.44140625" style="29" customWidth="1"/>
    <col min="4866" max="4866" width="39.5546875" style="29" bestFit="1" customWidth="1"/>
    <col min="4867" max="4867" width="11.6640625" style="29" bestFit="1" customWidth="1"/>
    <col min="4868" max="4872" width="9.33203125" style="29" customWidth="1"/>
    <col min="4873" max="4873" width="9.6640625" style="29" customWidth="1"/>
    <col min="4874" max="5119" width="9.109375" style="29"/>
    <col min="5120" max="5120" width="2.6640625" style="29" bestFit="1" customWidth="1"/>
    <col min="5121" max="5121" width="1.44140625" style="29" customWidth="1"/>
    <col min="5122" max="5122" width="39.5546875" style="29" bestFit="1" customWidth="1"/>
    <col min="5123" max="5123" width="11.6640625" style="29" bestFit="1" customWidth="1"/>
    <col min="5124" max="5128" width="9.33203125" style="29" customWidth="1"/>
    <col min="5129" max="5129" width="9.6640625" style="29" customWidth="1"/>
    <col min="5130" max="5375" width="9.109375" style="29"/>
    <col min="5376" max="5376" width="2.6640625" style="29" bestFit="1" customWidth="1"/>
    <col min="5377" max="5377" width="1.44140625" style="29" customWidth="1"/>
    <col min="5378" max="5378" width="39.5546875" style="29" bestFit="1" customWidth="1"/>
    <col min="5379" max="5379" width="11.6640625" style="29" bestFit="1" customWidth="1"/>
    <col min="5380" max="5384" width="9.33203125" style="29" customWidth="1"/>
    <col min="5385" max="5385" width="9.6640625" style="29" customWidth="1"/>
    <col min="5386" max="5631" width="9.109375" style="29"/>
    <col min="5632" max="5632" width="2.6640625" style="29" bestFit="1" customWidth="1"/>
    <col min="5633" max="5633" width="1.44140625" style="29" customWidth="1"/>
    <col min="5634" max="5634" width="39.5546875" style="29" bestFit="1" customWidth="1"/>
    <col min="5635" max="5635" width="11.6640625" style="29" bestFit="1" customWidth="1"/>
    <col min="5636" max="5640" width="9.33203125" style="29" customWidth="1"/>
    <col min="5641" max="5641" width="9.6640625" style="29" customWidth="1"/>
    <col min="5642" max="5887" width="9.109375" style="29"/>
    <col min="5888" max="5888" width="2.6640625" style="29" bestFit="1" customWidth="1"/>
    <col min="5889" max="5889" width="1.44140625" style="29" customWidth="1"/>
    <col min="5890" max="5890" width="39.5546875" style="29" bestFit="1" customWidth="1"/>
    <col min="5891" max="5891" width="11.6640625" style="29" bestFit="1" customWidth="1"/>
    <col min="5892" max="5896" width="9.33203125" style="29" customWidth="1"/>
    <col min="5897" max="5897" width="9.6640625" style="29" customWidth="1"/>
    <col min="5898" max="6143" width="9.109375" style="29"/>
    <col min="6144" max="6144" width="2.6640625" style="29" bestFit="1" customWidth="1"/>
    <col min="6145" max="6145" width="1.44140625" style="29" customWidth="1"/>
    <col min="6146" max="6146" width="39.5546875" style="29" bestFit="1" customWidth="1"/>
    <col min="6147" max="6147" width="11.6640625" style="29" bestFit="1" customWidth="1"/>
    <col min="6148" max="6152" width="9.33203125" style="29" customWidth="1"/>
    <col min="6153" max="6153" width="9.6640625" style="29" customWidth="1"/>
    <col min="6154" max="6399" width="9.109375" style="29"/>
    <col min="6400" max="6400" width="2.6640625" style="29" bestFit="1" customWidth="1"/>
    <col min="6401" max="6401" width="1.44140625" style="29" customWidth="1"/>
    <col min="6402" max="6402" width="39.5546875" style="29" bestFit="1" customWidth="1"/>
    <col min="6403" max="6403" width="11.6640625" style="29" bestFit="1" customWidth="1"/>
    <col min="6404" max="6408" width="9.33203125" style="29" customWidth="1"/>
    <col min="6409" max="6409" width="9.6640625" style="29" customWidth="1"/>
    <col min="6410" max="6655" width="9.109375" style="29"/>
    <col min="6656" max="6656" width="2.6640625" style="29" bestFit="1" customWidth="1"/>
    <col min="6657" max="6657" width="1.44140625" style="29" customWidth="1"/>
    <col min="6658" max="6658" width="39.5546875" style="29" bestFit="1" customWidth="1"/>
    <col min="6659" max="6659" width="11.6640625" style="29" bestFit="1" customWidth="1"/>
    <col min="6660" max="6664" width="9.33203125" style="29" customWidth="1"/>
    <col min="6665" max="6665" width="9.6640625" style="29" customWidth="1"/>
    <col min="6666" max="6911" width="9.109375" style="29"/>
    <col min="6912" max="6912" width="2.6640625" style="29" bestFit="1" customWidth="1"/>
    <col min="6913" max="6913" width="1.44140625" style="29" customWidth="1"/>
    <col min="6914" max="6914" width="39.5546875" style="29" bestFit="1" customWidth="1"/>
    <col min="6915" max="6915" width="11.6640625" style="29" bestFit="1" customWidth="1"/>
    <col min="6916" max="6920" width="9.33203125" style="29" customWidth="1"/>
    <col min="6921" max="6921" width="9.6640625" style="29" customWidth="1"/>
    <col min="6922" max="7167" width="9.109375" style="29"/>
    <col min="7168" max="7168" width="2.6640625" style="29" bestFit="1" customWidth="1"/>
    <col min="7169" max="7169" width="1.44140625" style="29" customWidth="1"/>
    <col min="7170" max="7170" width="39.5546875" style="29" bestFit="1" customWidth="1"/>
    <col min="7171" max="7171" width="11.6640625" style="29" bestFit="1" customWidth="1"/>
    <col min="7172" max="7176" width="9.33203125" style="29" customWidth="1"/>
    <col min="7177" max="7177" width="9.6640625" style="29" customWidth="1"/>
    <col min="7178" max="7423" width="9.109375" style="29"/>
    <col min="7424" max="7424" width="2.6640625" style="29" bestFit="1" customWidth="1"/>
    <col min="7425" max="7425" width="1.44140625" style="29" customWidth="1"/>
    <col min="7426" max="7426" width="39.5546875" style="29" bestFit="1" customWidth="1"/>
    <col min="7427" max="7427" width="11.6640625" style="29" bestFit="1" customWidth="1"/>
    <col min="7428" max="7432" width="9.33203125" style="29" customWidth="1"/>
    <col min="7433" max="7433" width="9.6640625" style="29" customWidth="1"/>
    <col min="7434" max="7679" width="9.109375" style="29"/>
    <col min="7680" max="7680" width="2.6640625" style="29" bestFit="1" customWidth="1"/>
    <col min="7681" max="7681" width="1.44140625" style="29" customWidth="1"/>
    <col min="7682" max="7682" width="39.5546875" style="29" bestFit="1" customWidth="1"/>
    <col min="7683" max="7683" width="11.6640625" style="29" bestFit="1" customWidth="1"/>
    <col min="7684" max="7688" width="9.33203125" style="29" customWidth="1"/>
    <col min="7689" max="7689" width="9.6640625" style="29" customWidth="1"/>
    <col min="7690" max="7935" width="9.109375" style="29"/>
    <col min="7936" max="7936" width="2.6640625" style="29" bestFit="1" customWidth="1"/>
    <col min="7937" max="7937" width="1.44140625" style="29" customWidth="1"/>
    <col min="7938" max="7938" width="39.5546875" style="29" bestFit="1" customWidth="1"/>
    <col min="7939" max="7939" width="11.6640625" style="29" bestFit="1" customWidth="1"/>
    <col min="7940" max="7944" width="9.33203125" style="29" customWidth="1"/>
    <col min="7945" max="7945" width="9.6640625" style="29" customWidth="1"/>
    <col min="7946" max="8191" width="9.109375" style="29"/>
    <col min="8192" max="8192" width="2.6640625" style="29" bestFit="1" customWidth="1"/>
    <col min="8193" max="8193" width="1.44140625" style="29" customWidth="1"/>
    <col min="8194" max="8194" width="39.5546875" style="29" bestFit="1" customWidth="1"/>
    <col min="8195" max="8195" width="11.6640625" style="29" bestFit="1" customWidth="1"/>
    <col min="8196" max="8200" width="9.33203125" style="29" customWidth="1"/>
    <col min="8201" max="8201" width="9.6640625" style="29" customWidth="1"/>
    <col min="8202" max="8447" width="9.109375" style="29"/>
    <col min="8448" max="8448" width="2.6640625" style="29" bestFit="1" customWidth="1"/>
    <col min="8449" max="8449" width="1.44140625" style="29" customWidth="1"/>
    <col min="8450" max="8450" width="39.5546875" style="29" bestFit="1" customWidth="1"/>
    <col min="8451" max="8451" width="11.6640625" style="29" bestFit="1" customWidth="1"/>
    <col min="8452" max="8456" width="9.33203125" style="29" customWidth="1"/>
    <col min="8457" max="8457" width="9.6640625" style="29" customWidth="1"/>
    <col min="8458" max="8703" width="9.109375" style="29"/>
    <col min="8704" max="8704" width="2.6640625" style="29" bestFit="1" customWidth="1"/>
    <col min="8705" max="8705" width="1.44140625" style="29" customWidth="1"/>
    <col min="8706" max="8706" width="39.5546875" style="29" bestFit="1" customWidth="1"/>
    <col min="8707" max="8707" width="11.6640625" style="29" bestFit="1" customWidth="1"/>
    <col min="8708" max="8712" width="9.33203125" style="29" customWidth="1"/>
    <col min="8713" max="8713" width="9.6640625" style="29" customWidth="1"/>
    <col min="8714" max="8959" width="9.109375" style="29"/>
    <col min="8960" max="8960" width="2.6640625" style="29" bestFit="1" customWidth="1"/>
    <col min="8961" max="8961" width="1.44140625" style="29" customWidth="1"/>
    <col min="8962" max="8962" width="39.5546875" style="29" bestFit="1" customWidth="1"/>
    <col min="8963" max="8963" width="11.6640625" style="29" bestFit="1" customWidth="1"/>
    <col min="8964" max="8968" width="9.33203125" style="29" customWidth="1"/>
    <col min="8969" max="8969" width="9.6640625" style="29" customWidth="1"/>
    <col min="8970" max="9215" width="9.109375" style="29"/>
    <col min="9216" max="9216" width="2.6640625" style="29" bestFit="1" customWidth="1"/>
    <col min="9217" max="9217" width="1.44140625" style="29" customWidth="1"/>
    <col min="9218" max="9218" width="39.5546875" style="29" bestFit="1" customWidth="1"/>
    <col min="9219" max="9219" width="11.6640625" style="29" bestFit="1" customWidth="1"/>
    <col min="9220" max="9224" width="9.33203125" style="29" customWidth="1"/>
    <col min="9225" max="9225" width="9.6640625" style="29" customWidth="1"/>
    <col min="9226" max="9471" width="9.109375" style="29"/>
    <col min="9472" max="9472" width="2.6640625" style="29" bestFit="1" customWidth="1"/>
    <col min="9473" max="9473" width="1.44140625" style="29" customWidth="1"/>
    <col min="9474" max="9474" width="39.5546875" style="29" bestFit="1" customWidth="1"/>
    <col min="9475" max="9475" width="11.6640625" style="29" bestFit="1" customWidth="1"/>
    <col min="9476" max="9480" width="9.33203125" style="29" customWidth="1"/>
    <col min="9481" max="9481" width="9.6640625" style="29" customWidth="1"/>
    <col min="9482" max="9727" width="9.109375" style="29"/>
    <col min="9728" max="9728" width="2.6640625" style="29" bestFit="1" customWidth="1"/>
    <col min="9729" max="9729" width="1.44140625" style="29" customWidth="1"/>
    <col min="9730" max="9730" width="39.5546875" style="29" bestFit="1" customWidth="1"/>
    <col min="9731" max="9731" width="11.6640625" style="29" bestFit="1" customWidth="1"/>
    <col min="9732" max="9736" width="9.33203125" style="29" customWidth="1"/>
    <col min="9737" max="9737" width="9.6640625" style="29" customWidth="1"/>
    <col min="9738" max="9983" width="9.109375" style="29"/>
    <col min="9984" max="9984" width="2.6640625" style="29" bestFit="1" customWidth="1"/>
    <col min="9985" max="9985" width="1.44140625" style="29" customWidth="1"/>
    <col min="9986" max="9986" width="39.5546875" style="29" bestFit="1" customWidth="1"/>
    <col min="9987" max="9987" width="11.6640625" style="29" bestFit="1" customWidth="1"/>
    <col min="9988" max="9992" width="9.33203125" style="29" customWidth="1"/>
    <col min="9993" max="9993" width="9.6640625" style="29" customWidth="1"/>
    <col min="9994" max="10239" width="9.109375" style="29"/>
    <col min="10240" max="10240" width="2.6640625" style="29" bestFit="1" customWidth="1"/>
    <col min="10241" max="10241" width="1.44140625" style="29" customWidth="1"/>
    <col min="10242" max="10242" width="39.5546875" style="29" bestFit="1" customWidth="1"/>
    <col min="10243" max="10243" width="11.6640625" style="29" bestFit="1" customWidth="1"/>
    <col min="10244" max="10248" width="9.33203125" style="29" customWidth="1"/>
    <col min="10249" max="10249" width="9.6640625" style="29" customWidth="1"/>
    <col min="10250" max="10495" width="9.109375" style="29"/>
    <col min="10496" max="10496" width="2.6640625" style="29" bestFit="1" customWidth="1"/>
    <col min="10497" max="10497" width="1.44140625" style="29" customWidth="1"/>
    <col min="10498" max="10498" width="39.5546875" style="29" bestFit="1" customWidth="1"/>
    <col min="10499" max="10499" width="11.6640625" style="29" bestFit="1" customWidth="1"/>
    <col min="10500" max="10504" width="9.33203125" style="29" customWidth="1"/>
    <col min="10505" max="10505" width="9.6640625" style="29" customWidth="1"/>
    <col min="10506" max="10751" width="9.109375" style="29"/>
    <col min="10752" max="10752" width="2.6640625" style="29" bestFit="1" customWidth="1"/>
    <col min="10753" max="10753" width="1.44140625" style="29" customWidth="1"/>
    <col min="10754" max="10754" width="39.5546875" style="29" bestFit="1" customWidth="1"/>
    <col min="10755" max="10755" width="11.6640625" style="29" bestFit="1" customWidth="1"/>
    <col min="10756" max="10760" width="9.33203125" style="29" customWidth="1"/>
    <col min="10761" max="10761" width="9.6640625" style="29" customWidth="1"/>
    <col min="10762" max="11007" width="9.109375" style="29"/>
    <col min="11008" max="11008" width="2.6640625" style="29" bestFit="1" customWidth="1"/>
    <col min="11009" max="11009" width="1.44140625" style="29" customWidth="1"/>
    <col min="11010" max="11010" width="39.5546875" style="29" bestFit="1" customWidth="1"/>
    <col min="11011" max="11011" width="11.6640625" style="29" bestFit="1" customWidth="1"/>
    <col min="11012" max="11016" width="9.33203125" style="29" customWidth="1"/>
    <col min="11017" max="11017" width="9.6640625" style="29" customWidth="1"/>
    <col min="11018" max="11263" width="9.109375" style="29"/>
    <col min="11264" max="11264" width="2.6640625" style="29" bestFit="1" customWidth="1"/>
    <col min="11265" max="11265" width="1.44140625" style="29" customWidth="1"/>
    <col min="11266" max="11266" width="39.5546875" style="29" bestFit="1" customWidth="1"/>
    <col min="11267" max="11267" width="11.6640625" style="29" bestFit="1" customWidth="1"/>
    <col min="11268" max="11272" width="9.33203125" style="29" customWidth="1"/>
    <col min="11273" max="11273" width="9.6640625" style="29" customWidth="1"/>
    <col min="11274" max="11519" width="9.109375" style="29"/>
    <col min="11520" max="11520" width="2.6640625" style="29" bestFit="1" customWidth="1"/>
    <col min="11521" max="11521" width="1.44140625" style="29" customWidth="1"/>
    <col min="11522" max="11522" width="39.5546875" style="29" bestFit="1" customWidth="1"/>
    <col min="11523" max="11523" width="11.6640625" style="29" bestFit="1" customWidth="1"/>
    <col min="11524" max="11528" width="9.33203125" style="29" customWidth="1"/>
    <col min="11529" max="11529" width="9.6640625" style="29" customWidth="1"/>
    <col min="11530" max="11775" width="9.109375" style="29"/>
    <col min="11776" max="11776" width="2.6640625" style="29" bestFit="1" customWidth="1"/>
    <col min="11777" max="11777" width="1.44140625" style="29" customWidth="1"/>
    <col min="11778" max="11778" width="39.5546875" style="29" bestFit="1" customWidth="1"/>
    <col min="11779" max="11779" width="11.6640625" style="29" bestFit="1" customWidth="1"/>
    <col min="11780" max="11784" width="9.33203125" style="29" customWidth="1"/>
    <col min="11785" max="11785" width="9.6640625" style="29" customWidth="1"/>
    <col min="11786" max="12031" width="9.109375" style="29"/>
    <col min="12032" max="12032" width="2.6640625" style="29" bestFit="1" customWidth="1"/>
    <col min="12033" max="12033" width="1.44140625" style="29" customWidth="1"/>
    <col min="12034" max="12034" width="39.5546875" style="29" bestFit="1" customWidth="1"/>
    <col min="12035" max="12035" width="11.6640625" style="29" bestFit="1" customWidth="1"/>
    <col min="12036" max="12040" width="9.33203125" style="29" customWidth="1"/>
    <col min="12041" max="12041" width="9.6640625" style="29" customWidth="1"/>
    <col min="12042" max="12287" width="9.109375" style="29"/>
    <col min="12288" max="12288" width="2.6640625" style="29" bestFit="1" customWidth="1"/>
    <col min="12289" max="12289" width="1.44140625" style="29" customWidth="1"/>
    <col min="12290" max="12290" width="39.5546875" style="29" bestFit="1" customWidth="1"/>
    <col min="12291" max="12291" width="11.6640625" style="29" bestFit="1" customWidth="1"/>
    <col min="12292" max="12296" width="9.33203125" style="29" customWidth="1"/>
    <col min="12297" max="12297" width="9.6640625" style="29" customWidth="1"/>
    <col min="12298" max="12543" width="9.109375" style="29"/>
    <col min="12544" max="12544" width="2.6640625" style="29" bestFit="1" customWidth="1"/>
    <col min="12545" max="12545" width="1.44140625" style="29" customWidth="1"/>
    <col min="12546" max="12546" width="39.5546875" style="29" bestFit="1" customWidth="1"/>
    <col min="12547" max="12547" width="11.6640625" style="29" bestFit="1" customWidth="1"/>
    <col min="12548" max="12552" width="9.33203125" style="29" customWidth="1"/>
    <col min="12553" max="12553" width="9.6640625" style="29" customWidth="1"/>
    <col min="12554" max="12799" width="9.109375" style="29"/>
    <col min="12800" max="12800" width="2.6640625" style="29" bestFit="1" customWidth="1"/>
    <col min="12801" max="12801" width="1.44140625" style="29" customWidth="1"/>
    <col min="12802" max="12802" width="39.5546875" style="29" bestFit="1" customWidth="1"/>
    <col min="12803" max="12803" width="11.6640625" style="29" bestFit="1" customWidth="1"/>
    <col min="12804" max="12808" width="9.33203125" style="29" customWidth="1"/>
    <col min="12809" max="12809" width="9.6640625" style="29" customWidth="1"/>
    <col min="12810" max="13055" width="9.109375" style="29"/>
    <col min="13056" max="13056" width="2.6640625" style="29" bestFit="1" customWidth="1"/>
    <col min="13057" max="13057" width="1.44140625" style="29" customWidth="1"/>
    <col min="13058" max="13058" width="39.5546875" style="29" bestFit="1" customWidth="1"/>
    <col min="13059" max="13059" width="11.6640625" style="29" bestFit="1" customWidth="1"/>
    <col min="13060" max="13064" width="9.33203125" style="29" customWidth="1"/>
    <col min="13065" max="13065" width="9.6640625" style="29" customWidth="1"/>
    <col min="13066" max="13311" width="9.109375" style="29"/>
    <col min="13312" max="13312" width="2.6640625" style="29" bestFit="1" customWidth="1"/>
    <col min="13313" max="13313" width="1.44140625" style="29" customWidth="1"/>
    <col min="13314" max="13314" width="39.5546875" style="29" bestFit="1" customWidth="1"/>
    <col min="13315" max="13315" width="11.6640625" style="29" bestFit="1" customWidth="1"/>
    <col min="13316" max="13320" width="9.33203125" style="29" customWidth="1"/>
    <col min="13321" max="13321" width="9.6640625" style="29" customWidth="1"/>
    <col min="13322" max="13567" width="9.109375" style="29"/>
    <col min="13568" max="13568" width="2.6640625" style="29" bestFit="1" customWidth="1"/>
    <col min="13569" max="13569" width="1.44140625" style="29" customWidth="1"/>
    <col min="13570" max="13570" width="39.5546875" style="29" bestFit="1" customWidth="1"/>
    <col min="13571" max="13571" width="11.6640625" style="29" bestFit="1" customWidth="1"/>
    <col min="13572" max="13576" width="9.33203125" style="29" customWidth="1"/>
    <col min="13577" max="13577" width="9.6640625" style="29" customWidth="1"/>
    <col min="13578" max="13823" width="9.109375" style="29"/>
    <col min="13824" max="13824" width="2.6640625" style="29" bestFit="1" customWidth="1"/>
    <col min="13825" max="13825" width="1.44140625" style="29" customWidth="1"/>
    <col min="13826" max="13826" width="39.5546875" style="29" bestFit="1" customWidth="1"/>
    <col min="13827" max="13827" width="11.6640625" style="29" bestFit="1" customWidth="1"/>
    <col min="13828" max="13832" width="9.33203125" style="29" customWidth="1"/>
    <col min="13833" max="13833" width="9.6640625" style="29" customWidth="1"/>
    <col min="13834" max="14079" width="9.109375" style="29"/>
    <col min="14080" max="14080" width="2.6640625" style="29" bestFit="1" customWidth="1"/>
    <col min="14081" max="14081" width="1.44140625" style="29" customWidth="1"/>
    <col min="14082" max="14082" width="39.5546875" style="29" bestFit="1" customWidth="1"/>
    <col min="14083" max="14083" width="11.6640625" style="29" bestFit="1" customWidth="1"/>
    <col min="14084" max="14088" width="9.33203125" style="29" customWidth="1"/>
    <col min="14089" max="14089" width="9.6640625" style="29" customWidth="1"/>
    <col min="14090" max="14335" width="9.109375" style="29"/>
    <col min="14336" max="14336" width="2.6640625" style="29" bestFit="1" customWidth="1"/>
    <col min="14337" max="14337" width="1.44140625" style="29" customWidth="1"/>
    <col min="14338" max="14338" width="39.5546875" style="29" bestFit="1" customWidth="1"/>
    <col min="14339" max="14339" width="11.6640625" style="29" bestFit="1" customWidth="1"/>
    <col min="14340" max="14344" width="9.33203125" style="29" customWidth="1"/>
    <col min="14345" max="14345" width="9.6640625" style="29" customWidth="1"/>
    <col min="14346" max="14591" width="9.109375" style="29"/>
    <col min="14592" max="14592" width="2.6640625" style="29" bestFit="1" customWidth="1"/>
    <col min="14593" max="14593" width="1.44140625" style="29" customWidth="1"/>
    <col min="14594" max="14594" width="39.5546875" style="29" bestFit="1" customWidth="1"/>
    <col min="14595" max="14595" width="11.6640625" style="29" bestFit="1" customWidth="1"/>
    <col min="14596" max="14600" width="9.33203125" style="29" customWidth="1"/>
    <col min="14601" max="14601" width="9.6640625" style="29" customWidth="1"/>
    <col min="14602" max="14847" width="9.109375" style="29"/>
    <col min="14848" max="14848" width="2.6640625" style="29" bestFit="1" customWidth="1"/>
    <col min="14849" max="14849" width="1.44140625" style="29" customWidth="1"/>
    <col min="14850" max="14850" width="39.5546875" style="29" bestFit="1" customWidth="1"/>
    <col min="14851" max="14851" width="11.6640625" style="29" bestFit="1" customWidth="1"/>
    <col min="14852" max="14856" width="9.33203125" style="29" customWidth="1"/>
    <col min="14857" max="14857" width="9.6640625" style="29" customWidth="1"/>
    <col min="14858" max="15103" width="9.109375" style="29"/>
    <col min="15104" max="15104" width="2.6640625" style="29" bestFit="1" customWidth="1"/>
    <col min="15105" max="15105" width="1.44140625" style="29" customWidth="1"/>
    <col min="15106" max="15106" width="39.5546875" style="29" bestFit="1" customWidth="1"/>
    <col min="15107" max="15107" width="11.6640625" style="29" bestFit="1" customWidth="1"/>
    <col min="15108" max="15112" width="9.33203125" style="29" customWidth="1"/>
    <col min="15113" max="15113" width="9.6640625" style="29" customWidth="1"/>
    <col min="15114" max="15359" width="9.109375" style="29"/>
    <col min="15360" max="15360" width="2.6640625" style="29" bestFit="1" customWidth="1"/>
    <col min="15361" max="15361" width="1.44140625" style="29" customWidth="1"/>
    <col min="15362" max="15362" width="39.5546875" style="29" bestFit="1" customWidth="1"/>
    <col min="15363" max="15363" width="11.6640625" style="29" bestFit="1" customWidth="1"/>
    <col min="15364" max="15368" width="9.33203125" style="29" customWidth="1"/>
    <col min="15369" max="15369" width="9.6640625" style="29" customWidth="1"/>
    <col min="15370" max="15615" width="9.109375" style="29"/>
    <col min="15616" max="15616" width="2.6640625" style="29" bestFit="1" customWidth="1"/>
    <col min="15617" max="15617" width="1.44140625" style="29" customWidth="1"/>
    <col min="15618" max="15618" width="39.5546875" style="29" bestFit="1" customWidth="1"/>
    <col min="15619" max="15619" width="11.6640625" style="29" bestFit="1" customWidth="1"/>
    <col min="15620" max="15624" width="9.33203125" style="29" customWidth="1"/>
    <col min="15625" max="15625" width="9.6640625" style="29" customWidth="1"/>
    <col min="15626" max="15871" width="9.109375" style="29"/>
    <col min="15872" max="15872" width="2.6640625" style="29" bestFit="1" customWidth="1"/>
    <col min="15873" max="15873" width="1.44140625" style="29" customWidth="1"/>
    <col min="15874" max="15874" width="39.5546875" style="29" bestFit="1" customWidth="1"/>
    <col min="15875" max="15875" width="11.6640625" style="29" bestFit="1" customWidth="1"/>
    <col min="15876" max="15880" width="9.33203125" style="29" customWidth="1"/>
    <col min="15881" max="15881" width="9.6640625" style="29" customWidth="1"/>
    <col min="15882" max="16127" width="9.109375" style="29"/>
    <col min="16128" max="16128" width="2.6640625" style="29" bestFit="1" customWidth="1"/>
    <col min="16129" max="16129" width="1.44140625" style="29" customWidth="1"/>
    <col min="16130" max="16130" width="39.5546875" style="29" bestFit="1" customWidth="1"/>
    <col min="16131" max="16131" width="11.6640625" style="29" bestFit="1" customWidth="1"/>
    <col min="16132" max="16136" width="9.33203125" style="29" customWidth="1"/>
    <col min="16137" max="16137" width="9.6640625" style="29" customWidth="1"/>
    <col min="16138" max="16384" width="9.109375" style="29"/>
  </cols>
  <sheetData>
    <row r="1" spans="1:13" ht="13.2" x14ac:dyDescent="0.25">
      <c r="H1" s="30" t="s">
        <v>30</v>
      </c>
      <c r="J1" s="31"/>
    </row>
    <row r="2" spans="1:13" ht="13.2" x14ac:dyDescent="0.25">
      <c r="H2" s="32" t="s">
        <v>26</v>
      </c>
      <c r="J2" s="31"/>
    </row>
    <row r="3" spans="1:13" ht="13.2" x14ac:dyDescent="0.25">
      <c r="H3" s="32"/>
      <c r="J3" s="31"/>
    </row>
    <row r="4" spans="1:13" ht="13.2" x14ac:dyDescent="0.25">
      <c r="H4" s="30"/>
      <c r="J4" s="31"/>
    </row>
    <row r="5" spans="1:13" ht="13.2" x14ac:dyDescent="0.25">
      <c r="J5" s="31"/>
    </row>
    <row r="6" spans="1:13" ht="13.2" x14ac:dyDescent="0.25">
      <c r="A6" s="33"/>
      <c r="B6" s="34"/>
      <c r="C6" s="34"/>
      <c r="D6" s="35" t="s">
        <v>116</v>
      </c>
      <c r="E6" s="34"/>
      <c r="F6" s="34"/>
      <c r="G6" s="34"/>
      <c r="H6" s="34"/>
      <c r="I6" s="31"/>
      <c r="J6" s="31"/>
    </row>
    <row r="7" spans="1:13" ht="13.2" x14ac:dyDescent="0.25">
      <c r="A7" s="36"/>
      <c r="B7" s="31"/>
      <c r="C7" s="31"/>
      <c r="D7" s="31"/>
      <c r="E7" s="31"/>
      <c r="F7" s="31"/>
      <c r="G7" s="31"/>
      <c r="H7" s="31"/>
      <c r="I7" s="31"/>
      <c r="J7" s="31"/>
      <c r="M7" s="32"/>
    </row>
    <row r="8" spans="1:13" ht="13.2" x14ac:dyDescent="0.25">
      <c r="C8" s="29" t="s">
        <v>0</v>
      </c>
      <c r="E8" s="37" t="s">
        <v>111</v>
      </c>
      <c r="F8" s="38" t="s">
        <v>1</v>
      </c>
      <c r="G8" s="38"/>
      <c r="H8" s="38"/>
      <c r="M8" s="32"/>
    </row>
    <row r="9" spans="1:13" ht="13.2" x14ac:dyDescent="0.25">
      <c r="C9" s="29" t="s">
        <v>62</v>
      </c>
      <c r="E9" s="37" t="s">
        <v>60</v>
      </c>
      <c r="F9" s="38" t="s">
        <v>61</v>
      </c>
      <c r="G9" s="38"/>
      <c r="H9" s="38"/>
      <c r="M9" s="32"/>
    </row>
    <row r="10" spans="1:13" ht="13.2" x14ac:dyDescent="0.25">
      <c r="C10" s="29" t="s">
        <v>3</v>
      </c>
      <c r="E10" s="38" t="s">
        <v>22</v>
      </c>
      <c r="F10" s="38" t="s">
        <v>23</v>
      </c>
      <c r="G10" s="38"/>
      <c r="H10" s="38"/>
      <c r="M10" s="32"/>
    </row>
    <row r="11" spans="1:13" ht="13.2" x14ac:dyDescent="0.25">
      <c r="C11" s="29" t="s">
        <v>8</v>
      </c>
      <c r="D11" s="32" t="s">
        <v>24</v>
      </c>
      <c r="E11" s="38">
        <v>405</v>
      </c>
      <c r="F11" s="54" t="s">
        <v>29</v>
      </c>
      <c r="G11" s="54"/>
      <c r="H11" s="54"/>
      <c r="M11" s="32"/>
    </row>
    <row r="12" spans="1:13" ht="13.2" x14ac:dyDescent="0.25">
      <c r="C12" s="55"/>
      <c r="E12" s="31"/>
      <c r="F12" s="31"/>
      <c r="G12" s="31"/>
      <c r="H12" s="31"/>
      <c r="M12" s="32"/>
    </row>
    <row r="13" spans="1:13" ht="13.2" x14ac:dyDescent="0.25">
      <c r="C13" s="55"/>
      <c r="E13" s="31"/>
      <c r="F13" s="31"/>
      <c r="G13" s="31"/>
      <c r="H13" s="31"/>
    </row>
    <row r="14" spans="1:13" ht="13.2" x14ac:dyDescent="0.25">
      <c r="A14" s="56"/>
      <c r="B14" s="32"/>
      <c r="C14" s="55"/>
      <c r="D14" s="34" t="s">
        <v>25</v>
      </c>
      <c r="E14" s="57"/>
      <c r="F14" s="57"/>
      <c r="G14" s="57"/>
      <c r="H14" s="57"/>
    </row>
    <row r="15" spans="1:13" ht="13.2" x14ac:dyDescent="0.25">
      <c r="A15" s="28">
        <v>1</v>
      </c>
      <c r="B15" s="29" t="s">
        <v>14</v>
      </c>
      <c r="C15" s="29" t="s">
        <v>15</v>
      </c>
      <c r="D15" s="39">
        <f>SUM(E15:F15)</f>
        <v>1907355</v>
      </c>
      <c r="E15" s="96">
        <v>0</v>
      </c>
      <c r="F15" s="97">
        <v>1907355</v>
      </c>
      <c r="G15" s="40"/>
      <c r="H15" s="40"/>
    </row>
    <row r="16" spans="1:13" ht="13.2" x14ac:dyDescent="0.25">
      <c r="A16" s="28">
        <f>A15+1</f>
        <v>2</v>
      </c>
      <c r="B16" s="29" t="s">
        <v>14</v>
      </c>
      <c r="C16" s="41" t="s">
        <v>16</v>
      </c>
      <c r="D16" s="41">
        <f>SUM(E16:F16)</f>
        <v>833582</v>
      </c>
      <c r="E16" s="98">
        <v>0</v>
      </c>
      <c r="F16" s="95">
        <v>833582</v>
      </c>
      <c r="G16" s="42"/>
      <c r="H16" s="42"/>
    </row>
    <row r="17" spans="1:8" ht="13.2" x14ac:dyDescent="0.25">
      <c r="A17" s="28">
        <v>3</v>
      </c>
      <c r="B17" s="29" t="s">
        <v>14</v>
      </c>
      <c r="C17" s="41" t="s">
        <v>58</v>
      </c>
      <c r="D17" s="41">
        <f>SUM(E17:F17)</f>
        <v>5338</v>
      </c>
      <c r="E17" s="98">
        <v>0</v>
      </c>
      <c r="F17" s="95">
        <v>5338</v>
      </c>
      <c r="G17" s="42"/>
      <c r="H17" s="42"/>
    </row>
    <row r="18" spans="1:8" ht="12" customHeight="1" x14ac:dyDescent="0.25">
      <c r="C18" s="41"/>
      <c r="D18" s="41"/>
      <c r="E18" s="41"/>
      <c r="F18" s="86"/>
      <c r="G18" s="42"/>
      <c r="H18" s="42"/>
    </row>
    <row r="19" spans="1:8" ht="13.2" x14ac:dyDescent="0.25">
      <c r="A19" s="28">
        <v>4</v>
      </c>
      <c r="B19" s="29" t="s">
        <v>14</v>
      </c>
      <c r="C19" s="29" t="s">
        <v>50</v>
      </c>
      <c r="D19" s="41">
        <f>SUM(E19:F19)</f>
        <v>5248</v>
      </c>
      <c r="E19" s="95">
        <v>0</v>
      </c>
      <c r="F19" s="95">
        <v>5248</v>
      </c>
      <c r="G19" s="42"/>
      <c r="H19" s="42"/>
    </row>
    <row r="20" spans="1:8" ht="13.2" x14ac:dyDescent="0.25">
      <c r="D20" s="41"/>
      <c r="E20" s="42"/>
      <c r="F20" s="86"/>
      <c r="G20" s="42"/>
      <c r="H20" s="42"/>
    </row>
    <row r="21" spans="1:8" ht="13.2" x14ac:dyDescent="0.25">
      <c r="A21" s="28">
        <f>A19+1</f>
        <v>5</v>
      </c>
      <c r="C21" s="29" t="s">
        <v>51</v>
      </c>
      <c r="D21" s="41">
        <f>SUM(E21:F21)</f>
        <v>1502</v>
      </c>
      <c r="E21" s="95">
        <v>0</v>
      </c>
      <c r="F21" s="95">
        <v>1502</v>
      </c>
      <c r="G21" s="42"/>
      <c r="H21" s="42"/>
    </row>
    <row r="22" spans="1:8" ht="13.2" x14ac:dyDescent="0.25">
      <c r="A22" s="28">
        <f t="shared" ref="A22:A30" si="0">A21+1</f>
        <v>6</v>
      </c>
      <c r="B22" s="29" t="s">
        <v>14</v>
      </c>
      <c r="C22" s="29" t="s">
        <v>52</v>
      </c>
      <c r="D22" s="41">
        <f>SUM(E22:F22)</f>
        <v>33874</v>
      </c>
      <c r="E22" s="95">
        <v>0</v>
      </c>
      <c r="F22" s="95">
        <v>33874</v>
      </c>
      <c r="G22" s="42"/>
      <c r="H22" s="42"/>
    </row>
    <row r="23" spans="1:8" ht="13.2" x14ac:dyDescent="0.25">
      <c r="A23" s="28">
        <f t="shared" si="0"/>
        <v>7</v>
      </c>
      <c r="B23" s="29" t="s">
        <v>14</v>
      </c>
      <c r="C23" s="29" t="s">
        <v>53</v>
      </c>
      <c r="D23" s="41">
        <f>SUM(E23:F23)</f>
        <v>711160</v>
      </c>
      <c r="E23" s="95">
        <v>0</v>
      </c>
      <c r="F23" s="95">
        <v>711160</v>
      </c>
      <c r="G23" s="42"/>
      <c r="H23" s="42"/>
    </row>
    <row r="24" spans="1:8" ht="13.2" x14ac:dyDescent="0.25">
      <c r="A24" s="28">
        <f t="shared" si="0"/>
        <v>8</v>
      </c>
      <c r="B24" s="29" t="s">
        <v>14</v>
      </c>
      <c r="C24" s="43" t="s">
        <v>28</v>
      </c>
      <c r="D24" s="44">
        <f>D15/D16</f>
        <v>2.29</v>
      </c>
      <c r="E24" s="45">
        <f>IF(ISERROR(E15/E16),0,(E15/E16))</f>
        <v>0</v>
      </c>
      <c r="F24" s="45">
        <f>F15/F16</f>
        <v>2.29</v>
      </c>
      <c r="G24" s="45"/>
      <c r="H24" s="42"/>
    </row>
    <row r="25" spans="1:8" ht="13.2" x14ac:dyDescent="0.25">
      <c r="A25" s="28">
        <f t="shared" si="0"/>
        <v>9</v>
      </c>
      <c r="B25" s="29" t="s">
        <v>14</v>
      </c>
      <c r="C25" s="46" t="s">
        <v>47</v>
      </c>
      <c r="D25" s="47"/>
      <c r="E25" s="48">
        <f>IF(ISERROR(E16/E19),0,(E16/E19))</f>
        <v>0</v>
      </c>
      <c r="F25" s="48">
        <f>F16/F19</f>
        <v>158.80000000000001</v>
      </c>
      <c r="G25" s="48"/>
      <c r="H25" s="42"/>
    </row>
    <row r="26" spans="1:8" ht="13.2" x14ac:dyDescent="0.25">
      <c r="A26" s="28">
        <f t="shared" si="0"/>
        <v>10</v>
      </c>
      <c r="B26" s="29" t="s">
        <v>14</v>
      </c>
      <c r="C26" s="43" t="s">
        <v>48</v>
      </c>
      <c r="D26" s="44"/>
      <c r="E26" s="45">
        <f>IF(ISERROR(E15/E19),0,(E15/E19))</f>
        <v>0</v>
      </c>
      <c r="F26" s="45">
        <f>F15/F19</f>
        <v>363.44</v>
      </c>
      <c r="G26" s="45"/>
      <c r="H26" s="42"/>
    </row>
    <row r="27" spans="1:8" ht="13.2" x14ac:dyDescent="0.25">
      <c r="A27" s="28">
        <f>A26+1</f>
        <v>11</v>
      </c>
      <c r="C27" s="43" t="s">
        <v>88</v>
      </c>
      <c r="D27" s="39">
        <f>SUM(E27:F27)</f>
        <v>545893</v>
      </c>
      <c r="E27" s="40">
        <f>IF(ISERROR(E15*E21/E19),0,(E15*E21/E19))</f>
        <v>0</v>
      </c>
      <c r="F27" s="40">
        <f>F15*F21/F19</f>
        <v>545893</v>
      </c>
      <c r="G27" s="40"/>
      <c r="H27" s="42"/>
    </row>
    <row r="28" spans="1:8" ht="13.2" x14ac:dyDescent="0.25">
      <c r="A28" s="28">
        <f t="shared" si="0"/>
        <v>12</v>
      </c>
      <c r="B28" s="29" t="s">
        <v>14</v>
      </c>
      <c r="C28" s="43" t="s">
        <v>113</v>
      </c>
      <c r="D28" s="49">
        <f>D27/D23</f>
        <v>0.76759999999999995</v>
      </c>
      <c r="E28" s="50">
        <f>IF(ISERROR(E27/E23),0,(E27/E23))</f>
        <v>0</v>
      </c>
      <c r="F28" s="50">
        <f>F27/F23</f>
        <v>0.76759999999999995</v>
      </c>
      <c r="G28" s="50"/>
      <c r="H28" s="42"/>
    </row>
    <row r="29" spans="1:8" ht="13.2" x14ac:dyDescent="0.25">
      <c r="A29" s="28">
        <f t="shared" si="0"/>
        <v>13</v>
      </c>
      <c r="C29" s="29" t="s">
        <v>17</v>
      </c>
      <c r="D29" s="51">
        <f>SUM(E29:F29)</f>
        <v>1</v>
      </c>
      <c r="E29" s="52">
        <f>E22/$D22</f>
        <v>0</v>
      </c>
      <c r="F29" s="52">
        <f>F22/$D22</f>
        <v>1</v>
      </c>
      <c r="G29" s="52"/>
      <c r="H29" s="42"/>
    </row>
    <row r="30" spans="1:8" ht="13.2" x14ac:dyDescent="0.25">
      <c r="A30" s="28">
        <f t="shared" si="0"/>
        <v>14</v>
      </c>
      <c r="B30" s="29" t="s">
        <v>14</v>
      </c>
      <c r="C30" s="29" t="s">
        <v>18</v>
      </c>
      <c r="D30" s="49">
        <f>SUM(E30:F30)</f>
        <v>0.76759999999999995</v>
      </c>
      <c r="E30" s="50">
        <f>E28*E29</f>
        <v>0</v>
      </c>
      <c r="F30" s="50">
        <f>F28*F29</f>
        <v>0.76759999999999995</v>
      </c>
      <c r="G30" s="50"/>
      <c r="H30" s="42"/>
    </row>
    <row r="31" spans="1:8" ht="13.2" x14ac:dyDescent="0.25">
      <c r="D31" s="49"/>
      <c r="E31" s="50"/>
      <c r="F31" s="50"/>
      <c r="G31" s="50"/>
      <c r="H31" s="42"/>
    </row>
    <row r="32" spans="1:8" ht="15.75" customHeight="1" x14ac:dyDescent="0.25"/>
    <row r="33" spans="3:7" ht="15.75" customHeight="1" x14ac:dyDescent="0.25"/>
    <row r="34" spans="3:7" ht="13.2" customHeight="1" x14ac:dyDescent="0.25">
      <c r="C34" s="66" t="s">
        <v>112</v>
      </c>
      <c r="D34" s="53"/>
      <c r="E34" s="53"/>
      <c r="F34" s="53"/>
      <c r="G34" s="31"/>
    </row>
    <row r="35" spans="3:7" ht="13.2" customHeight="1" x14ac:dyDescent="0.25">
      <c r="C35" s="67" t="s">
        <v>54</v>
      </c>
    </row>
    <row r="36" spans="3:7" ht="13.2" customHeight="1" x14ac:dyDescent="0.25">
      <c r="C36" s="67" t="s">
        <v>105</v>
      </c>
    </row>
    <row r="37" spans="3:7" ht="13.2" customHeight="1" x14ac:dyDescent="0.25">
      <c r="C37" s="67" t="s">
        <v>55</v>
      </c>
    </row>
    <row r="38" spans="3:7" ht="13.2" customHeight="1" x14ac:dyDescent="0.25">
      <c r="C38" s="67" t="s">
        <v>106</v>
      </c>
    </row>
    <row r="39" spans="3:7" ht="13.2" customHeight="1" x14ac:dyDescent="0.25">
      <c r="C39" s="67" t="s">
        <v>56</v>
      </c>
    </row>
    <row r="40" spans="3:7" ht="13.2" customHeight="1" x14ac:dyDescent="0.25">
      <c r="C40" s="67" t="s">
        <v>57</v>
      </c>
    </row>
    <row r="41" spans="3:7" ht="13.2" customHeight="1" x14ac:dyDescent="0.25">
      <c r="C41" s="87" t="s">
        <v>114</v>
      </c>
      <c r="D41" s="67"/>
      <c r="E41" s="67"/>
      <c r="F41" s="67"/>
      <c r="G41" s="67"/>
    </row>
    <row r="42" spans="3:7" ht="13.2" customHeight="1" x14ac:dyDescent="0.25">
      <c r="C42" s="67" t="s">
        <v>115</v>
      </c>
      <c r="D42" s="67"/>
      <c r="E42" s="67"/>
      <c r="F42" s="67"/>
      <c r="G42" s="67"/>
    </row>
    <row r="43" spans="3:7" ht="13.2" customHeight="1" x14ac:dyDescent="0.25">
      <c r="C43" s="67"/>
      <c r="D43" s="67"/>
      <c r="E43" s="67"/>
      <c r="F43" s="67"/>
      <c r="G43" s="67"/>
    </row>
    <row r="44" spans="3:7" ht="13.2" customHeight="1" x14ac:dyDescent="0.25">
      <c r="C44" s="67"/>
      <c r="D44" s="67"/>
      <c r="E44" s="67"/>
      <c r="F44" s="67"/>
      <c r="G44" s="67"/>
    </row>
    <row r="45" spans="3:7" ht="13.2" customHeight="1" x14ac:dyDescent="0.25">
      <c r="C45" s="67"/>
      <c r="D45" s="67"/>
      <c r="E45" s="67"/>
      <c r="F45" s="67"/>
      <c r="G45" s="67"/>
    </row>
    <row r="46" spans="3:7" ht="13.2" customHeight="1" x14ac:dyDescent="0.25">
      <c r="C46" s="67"/>
      <c r="D46" s="67"/>
      <c r="E46" s="67"/>
      <c r="F46" s="67"/>
      <c r="G46" s="67"/>
    </row>
    <row r="47" spans="3:7" ht="13.2" customHeight="1" x14ac:dyDescent="0.25">
      <c r="C47" s="67"/>
      <c r="D47" s="67"/>
      <c r="E47" s="67"/>
      <c r="F47" s="67"/>
      <c r="G47" s="67"/>
    </row>
    <row r="48" spans="3:7" ht="11.1" customHeight="1" x14ac:dyDescent="0.25">
      <c r="C48" s="67"/>
      <c r="D48" s="67"/>
      <c r="E48" s="67"/>
      <c r="F48" s="67"/>
      <c r="G48" s="67"/>
    </row>
    <row r="49" spans="3:3" ht="11.1" customHeight="1" x14ac:dyDescent="0.25">
      <c r="C49" s="29" t="s">
        <v>108</v>
      </c>
    </row>
  </sheetData>
  <pageMargins left="0.2" right="0.2" top="0.75" bottom="0.75" header="0.3" footer="0.3"/>
  <pageSetup orientation="landscape" r:id="rId1"/>
  <ignoredErrors>
    <ignoredError sqref="D28:E28" formula="1"/>
    <ignoredError sqref="F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abSelected="1" zoomScale="115" zoomScaleNormal="115" workbookViewId="0">
      <selection activeCell="E22" sqref="E22"/>
    </sheetView>
  </sheetViews>
  <sheetFormatPr defaultColWidth="9.6640625" defaultRowHeight="11.1" customHeight="1" x14ac:dyDescent="0.2"/>
  <cols>
    <col min="1" max="1" width="3.33203125" style="7" customWidth="1"/>
    <col min="2" max="2" width="1.44140625" style="5" customWidth="1"/>
    <col min="3" max="3" width="2.109375" style="5" bestFit="1" customWidth="1"/>
    <col min="4" max="4" width="25.88671875" style="5" customWidth="1"/>
    <col min="5" max="5" width="11.33203125" style="5" customWidth="1"/>
    <col min="6" max="20" width="9.6640625" style="5" customWidth="1"/>
    <col min="21" max="21" width="9.6640625" style="9"/>
    <col min="22" max="22" width="3.5546875" style="9" customWidth="1"/>
    <col min="23" max="23" width="8.33203125" style="9" customWidth="1"/>
    <col min="24" max="247" width="9.6640625" style="9"/>
    <col min="248" max="248" width="2.6640625" style="9" bestFit="1" customWidth="1"/>
    <col min="249" max="249" width="1.44140625" style="9" customWidth="1"/>
    <col min="250" max="250" width="23.109375" style="9" customWidth="1"/>
    <col min="251" max="251" width="10.44140625" style="9" bestFit="1" customWidth="1"/>
    <col min="252" max="252" width="9.33203125" style="9" customWidth="1"/>
    <col min="253" max="253" width="10.88671875" style="9" customWidth="1"/>
    <col min="254" max="254" width="9.5546875" style="9" bestFit="1" customWidth="1"/>
    <col min="255" max="255" width="9.5546875" style="9" customWidth="1"/>
    <col min="256" max="258" width="9.5546875" style="9" bestFit="1" customWidth="1"/>
    <col min="259" max="259" width="9.5546875" style="9" customWidth="1"/>
    <col min="260" max="274" width="9.6640625" style="9" customWidth="1"/>
    <col min="275" max="275" width="9.44140625" style="9" customWidth="1"/>
    <col min="276" max="276" width="0" style="9" hidden="1" customWidth="1"/>
    <col min="277" max="503" width="9.6640625" style="9"/>
    <col min="504" max="504" width="2.6640625" style="9" bestFit="1" customWidth="1"/>
    <col min="505" max="505" width="1.44140625" style="9" customWidth="1"/>
    <col min="506" max="506" width="23.109375" style="9" customWidth="1"/>
    <col min="507" max="507" width="10.44140625" style="9" bestFit="1" customWidth="1"/>
    <col min="508" max="508" width="9.33203125" style="9" customWidth="1"/>
    <col min="509" max="509" width="10.88671875" style="9" customWidth="1"/>
    <col min="510" max="510" width="9.5546875" style="9" bestFit="1" customWidth="1"/>
    <col min="511" max="511" width="9.5546875" style="9" customWidth="1"/>
    <col min="512" max="514" width="9.5546875" style="9" bestFit="1" customWidth="1"/>
    <col min="515" max="515" width="9.5546875" style="9" customWidth="1"/>
    <col min="516" max="530" width="9.6640625" style="9" customWidth="1"/>
    <col min="531" max="531" width="9.44140625" style="9" customWidth="1"/>
    <col min="532" max="532" width="0" style="9" hidden="1" customWidth="1"/>
    <col min="533" max="759" width="9.6640625" style="9"/>
    <col min="760" max="760" width="2.6640625" style="9" bestFit="1" customWidth="1"/>
    <col min="761" max="761" width="1.44140625" style="9" customWidth="1"/>
    <col min="762" max="762" width="23.109375" style="9" customWidth="1"/>
    <col min="763" max="763" width="10.44140625" style="9" bestFit="1" customWidth="1"/>
    <col min="764" max="764" width="9.33203125" style="9" customWidth="1"/>
    <col min="765" max="765" width="10.88671875" style="9" customWidth="1"/>
    <col min="766" max="766" width="9.5546875" style="9" bestFit="1" customWidth="1"/>
    <col min="767" max="767" width="9.5546875" style="9" customWidth="1"/>
    <col min="768" max="770" width="9.5546875" style="9" bestFit="1" customWidth="1"/>
    <col min="771" max="771" width="9.5546875" style="9" customWidth="1"/>
    <col min="772" max="786" width="9.6640625" style="9" customWidth="1"/>
    <col min="787" max="787" width="9.44140625" style="9" customWidth="1"/>
    <col min="788" max="788" width="0" style="9" hidden="1" customWidth="1"/>
    <col min="789" max="1015" width="9.6640625" style="9"/>
    <col min="1016" max="1016" width="2.6640625" style="9" bestFit="1" customWidth="1"/>
    <col min="1017" max="1017" width="1.44140625" style="9" customWidth="1"/>
    <col min="1018" max="1018" width="23.109375" style="9" customWidth="1"/>
    <col min="1019" max="1019" width="10.44140625" style="9" bestFit="1" customWidth="1"/>
    <col min="1020" max="1020" width="9.33203125" style="9" customWidth="1"/>
    <col min="1021" max="1021" width="10.88671875" style="9" customWidth="1"/>
    <col min="1022" max="1022" width="9.5546875" style="9" bestFit="1" customWidth="1"/>
    <col min="1023" max="1023" width="9.5546875" style="9" customWidth="1"/>
    <col min="1024" max="1026" width="9.5546875" style="9" bestFit="1" customWidth="1"/>
    <col min="1027" max="1027" width="9.5546875" style="9" customWidth="1"/>
    <col min="1028" max="1042" width="9.6640625" style="9" customWidth="1"/>
    <col min="1043" max="1043" width="9.44140625" style="9" customWidth="1"/>
    <col min="1044" max="1044" width="0" style="9" hidden="1" customWidth="1"/>
    <col min="1045" max="1271" width="9.6640625" style="9"/>
    <col min="1272" max="1272" width="2.6640625" style="9" bestFit="1" customWidth="1"/>
    <col min="1273" max="1273" width="1.44140625" style="9" customWidth="1"/>
    <col min="1274" max="1274" width="23.109375" style="9" customWidth="1"/>
    <col min="1275" max="1275" width="10.44140625" style="9" bestFit="1" customWidth="1"/>
    <col min="1276" max="1276" width="9.33203125" style="9" customWidth="1"/>
    <col min="1277" max="1277" width="10.88671875" style="9" customWidth="1"/>
    <col min="1278" max="1278" width="9.5546875" style="9" bestFit="1" customWidth="1"/>
    <col min="1279" max="1279" width="9.5546875" style="9" customWidth="1"/>
    <col min="1280" max="1282" width="9.5546875" style="9" bestFit="1" customWidth="1"/>
    <col min="1283" max="1283" width="9.5546875" style="9" customWidth="1"/>
    <col min="1284" max="1298" width="9.6640625" style="9" customWidth="1"/>
    <col min="1299" max="1299" width="9.44140625" style="9" customWidth="1"/>
    <col min="1300" max="1300" width="0" style="9" hidden="1" customWidth="1"/>
    <col min="1301" max="1527" width="9.6640625" style="9"/>
    <col min="1528" max="1528" width="2.6640625" style="9" bestFit="1" customWidth="1"/>
    <col min="1529" max="1529" width="1.44140625" style="9" customWidth="1"/>
    <col min="1530" max="1530" width="23.109375" style="9" customWidth="1"/>
    <col min="1531" max="1531" width="10.44140625" style="9" bestFit="1" customWidth="1"/>
    <col min="1532" max="1532" width="9.33203125" style="9" customWidth="1"/>
    <col min="1533" max="1533" width="10.88671875" style="9" customWidth="1"/>
    <col min="1534" max="1534" width="9.5546875" style="9" bestFit="1" customWidth="1"/>
    <col min="1535" max="1535" width="9.5546875" style="9" customWidth="1"/>
    <col min="1536" max="1538" width="9.5546875" style="9" bestFit="1" customWidth="1"/>
    <col min="1539" max="1539" width="9.5546875" style="9" customWidth="1"/>
    <col min="1540" max="1554" width="9.6640625" style="9" customWidth="1"/>
    <col min="1555" max="1555" width="9.44140625" style="9" customWidth="1"/>
    <col min="1556" max="1556" width="0" style="9" hidden="1" customWidth="1"/>
    <col min="1557" max="1783" width="9.6640625" style="9"/>
    <col min="1784" max="1784" width="2.6640625" style="9" bestFit="1" customWidth="1"/>
    <col min="1785" max="1785" width="1.44140625" style="9" customWidth="1"/>
    <col min="1786" max="1786" width="23.109375" style="9" customWidth="1"/>
    <col min="1787" max="1787" width="10.44140625" style="9" bestFit="1" customWidth="1"/>
    <col min="1788" max="1788" width="9.33203125" style="9" customWidth="1"/>
    <col min="1789" max="1789" width="10.88671875" style="9" customWidth="1"/>
    <col min="1790" max="1790" width="9.5546875" style="9" bestFit="1" customWidth="1"/>
    <col min="1791" max="1791" width="9.5546875" style="9" customWidth="1"/>
    <col min="1792" max="1794" width="9.5546875" style="9" bestFit="1" customWidth="1"/>
    <col min="1795" max="1795" width="9.5546875" style="9" customWidth="1"/>
    <col min="1796" max="1810" width="9.6640625" style="9" customWidth="1"/>
    <col min="1811" max="1811" width="9.44140625" style="9" customWidth="1"/>
    <col min="1812" max="1812" width="0" style="9" hidden="1" customWidth="1"/>
    <col min="1813" max="2039" width="9.6640625" style="9"/>
    <col min="2040" max="2040" width="2.6640625" style="9" bestFit="1" customWidth="1"/>
    <col min="2041" max="2041" width="1.44140625" style="9" customWidth="1"/>
    <col min="2042" max="2042" width="23.109375" style="9" customWidth="1"/>
    <col min="2043" max="2043" width="10.44140625" style="9" bestFit="1" customWidth="1"/>
    <col min="2044" max="2044" width="9.33203125" style="9" customWidth="1"/>
    <col min="2045" max="2045" width="10.88671875" style="9" customWidth="1"/>
    <col min="2046" max="2046" width="9.5546875" style="9" bestFit="1" customWidth="1"/>
    <col min="2047" max="2047" width="9.5546875" style="9" customWidth="1"/>
    <col min="2048" max="2050" width="9.5546875" style="9" bestFit="1" customWidth="1"/>
    <col min="2051" max="2051" width="9.5546875" style="9" customWidth="1"/>
    <col min="2052" max="2066" width="9.6640625" style="9" customWidth="1"/>
    <col min="2067" max="2067" width="9.44140625" style="9" customWidth="1"/>
    <col min="2068" max="2068" width="0" style="9" hidden="1" customWidth="1"/>
    <col min="2069" max="2295" width="9.6640625" style="9"/>
    <col min="2296" max="2296" width="2.6640625" style="9" bestFit="1" customWidth="1"/>
    <col min="2297" max="2297" width="1.44140625" style="9" customWidth="1"/>
    <col min="2298" max="2298" width="23.109375" style="9" customWidth="1"/>
    <col min="2299" max="2299" width="10.44140625" style="9" bestFit="1" customWidth="1"/>
    <col min="2300" max="2300" width="9.33203125" style="9" customWidth="1"/>
    <col min="2301" max="2301" width="10.88671875" style="9" customWidth="1"/>
    <col min="2302" max="2302" width="9.5546875" style="9" bestFit="1" customWidth="1"/>
    <col min="2303" max="2303" width="9.5546875" style="9" customWidth="1"/>
    <col min="2304" max="2306" width="9.5546875" style="9" bestFit="1" customWidth="1"/>
    <col min="2307" max="2307" width="9.5546875" style="9" customWidth="1"/>
    <col min="2308" max="2322" width="9.6640625" style="9" customWidth="1"/>
    <col min="2323" max="2323" width="9.44140625" style="9" customWidth="1"/>
    <col min="2324" max="2324" width="0" style="9" hidden="1" customWidth="1"/>
    <col min="2325" max="2551" width="9.6640625" style="9"/>
    <col min="2552" max="2552" width="2.6640625" style="9" bestFit="1" customWidth="1"/>
    <col min="2553" max="2553" width="1.44140625" style="9" customWidth="1"/>
    <col min="2554" max="2554" width="23.109375" style="9" customWidth="1"/>
    <col min="2555" max="2555" width="10.44140625" style="9" bestFit="1" customWidth="1"/>
    <col min="2556" max="2556" width="9.33203125" style="9" customWidth="1"/>
    <col min="2557" max="2557" width="10.88671875" style="9" customWidth="1"/>
    <col min="2558" max="2558" width="9.5546875" style="9" bestFit="1" customWidth="1"/>
    <col min="2559" max="2559" width="9.5546875" style="9" customWidth="1"/>
    <col min="2560" max="2562" width="9.5546875" style="9" bestFit="1" customWidth="1"/>
    <col min="2563" max="2563" width="9.5546875" style="9" customWidth="1"/>
    <col min="2564" max="2578" width="9.6640625" style="9" customWidth="1"/>
    <col min="2579" max="2579" width="9.44140625" style="9" customWidth="1"/>
    <col min="2580" max="2580" width="0" style="9" hidden="1" customWidth="1"/>
    <col min="2581" max="2807" width="9.6640625" style="9"/>
    <col min="2808" max="2808" width="2.6640625" style="9" bestFit="1" customWidth="1"/>
    <col min="2809" max="2809" width="1.44140625" style="9" customWidth="1"/>
    <col min="2810" max="2810" width="23.109375" style="9" customWidth="1"/>
    <col min="2811" max="2811" width="10.44140625" style="9" bestFit="1" customWidth="1"/>
    <col min="2812" max="2812" width="9.33203125" style="9" customWidth="1"/>
    <col min="2813" max="2813" width="10.88671875" style="9" customWidth="1"/>
    <col min="2814" max="2814" width="9.5546875" style="9" bestFit="1" customWidth="1"/>
    <col min="2815" max="2815" width="9.5546875" style="9" customWidth="1"/>
    <col min="2816" max="2818" width="9.5546875" style="9" bestFit="1" customWidth="1"/>
    <col min="2819" max="2819" width="9.5546875" style="9" customWidth="1"/>
    <col min="2820" max="2834" width="9.6640625" style="9" customWidth="1"/>
    <col min="2835" max="2835" width="9.44140625" style="9" customWidth="1"/>
    <col min="2836" max="2836" width="0" style="9" hidden="1" customWidth="1"/>
    <col min="2837" max="3063" width="9.6640625" style="9"/>
    <col min="3064" max="3064" width="2.6640625" style="9" bestFit="1" customWidth="1"/>
    <col min="3065" max="3065" width="1.44140625" style="9" customWidth="1"/>
    <col min="3066" max="3066" width="23.109375" style="9" customWidth="1"/>
    <col min="3067" max="3067" width="10.44140625" style="9" bestFit="1" customWidth="1"/>
    <col min="3068" max="3068" width="9.33203125" style="9" customWidth="1"/>
    <col min="3069" max="3069" width="10.88671875" style="9" customWidth="1"/>
    <col min="3070" max="3070" width="9.5546875" style="9" bestFit="1" customWidth="1"/>
    <col min="3071" max="3071" width="9.5546875" style="9" customWidth="1"/>
    <col min="3072" max="3074" width="9.5546875" style="9" bestFit="1" customWidth="1"/>
    <col min="3075" max="3075" width="9.5546875" style="9" customWidth="1"/>
    <col min="3076" max="3090" width="9.6640625" style="9" customWidth="1"/>
    <col min="3091" max="3091" width="9.44140625" style="9" customWidth="1"/>
    <col min="3092" max="3092" width="0" style="9" hidden="1" customWidth="1"/>
    <col min="3093" max="3319" width="9.6640625" style="9"/>
    <col min="3320" max="3320" width="2.6640625" style="9" bestFit="1" customWidth="1"/>
    <col min="3321" max="3321" width="1.44140625" style="9" customWidth="1"/>
    <col min="3322" max="3322" width="23.109375" style="9" customWidth="1"/>
    <col min="3323" max="3323" width="10.44140625" style="9" bestFit="1" customWidth="1"/>
    <col min="3324" max="3324" width="9.33203125" style="9" customWidth="1"/>
    <col min="3325" max="3325" width="10.88671875" style="9" customWidth="1"/>
    <col min="3326" max="3326" width="9.5546875" style="9" bestFit="1" customWidth="1"/>
    <col min="3327" max="3327" width="9.5546875" style="9" customWidth="1"/>
    <col min="3328" max="3330" width="9.5546875" style="9" bestFit="1" customWidth="1"/>
    <col min="3331" max="3331" width="9.5546875" style="9" customWidth="1"/>
    <col min="3332" max="3346" width="9.6640625" style="9" customWidth="1"/>
    <col min="3347" max="3347" width="9.44140625" style="9" customWidth="1"/>
    <col min="3348" max="3348" width="0" style="9" hidden="1" customWidth="1"/>
    <col min="3349" max="3575" width="9.6640625" style="9"/>
    <col min="3576" max="3576" width="2.6640625" style="9" bestFit="1" customWidth="1"/>
    <col min="3577" max="3577" width="1.44140625" style="9" customWidth="1"/>
    <col min="3578" max="3578" width="23.109375" style="9" customWidth="1"/>
    <col min="3579" max="3579" width="10.44140625" style="9" bestFit="1" customWidth="1"/>
    <col min="3580" max="3580" width="9.33203125" style="9" customWidth="1"/>
    <col min="3581" max="3581" width="10.88671875" style="9" customWidth="1"/>
    <col min="3582" max="3582" width="9.5546875" style="9" bestFit="1" customWidth="1"/>
    <col min="3583" max="3583" width="9.5546875" style="9" customWidth="1"/>
    <col min="3584" max="3586" width="9.5546875" style="9" bestFit="1" customWidth="1"/>
    <col min="3587" max="3587" width="9.5546875" style="9" customWidth="1"/>
    <col min="3588" max="3602" width="9.6640625" style="9" customWidth="1"/>
    <col min="3603" max="3603" width="9.44140625" style="9" customWidth="1"/>
    <col min="3604" max="3604" width="0" style="9" hidden="1" customWidth="1"/>
    <col min="3605" max="3831" width="9.6640625" style="9"/>
    <col min="3832" max="3832" width="2.6640625" style="9" bestFit="1" customWidth="1"/>
    <col min="3833" max="3833" width="1.44140625" style="9" customWidth="1"/>
    <col min="3834" max="3834" width="23.109375" style="9" customWidth="1"/>
    <col min="3835" max="3835" width="10.44140625" style="9" bestFit="1" customWidth="1"/>
    <col min="3836" max="3836" width="9.33203125" style="9" customWidth="1"/>
    <col min="3837" max="3837" width="10.88671875" style="9" customWidth="1"/>
    <col min="3838" max="3838" width="9.5546875" style="9" bestFit="1" customWidth="1"/>
    <col min="3839" max="3839" width="9.5546875" style="9" customWidth="1"/>
    <col min="3840" max="3842" width="9.5546875" style="9" bestFit="1" customWidth="1"/>
    <col min="3843" max="3843" width="9.5546875" style="9" customWidth="1"/>
    <col min="3844" max="3858" width="9.6640625" style="9" customWidth="1"/>
    <col min="3859" max="3859" width="9.44140625" style="9" customWidth="1"/>
    <col min="3860" max="3860" width="0" style="9" hidden="1" customWidth="1"/>
    <col min="3861" max="4087" width="9.6640625" style="9"/>
    <col min="4088" max="4088" width="2.6640625" style="9" bestFit="1" customWidth="1"/>
    <col min="4089" max="4089" width="1.44140625" style="9" customWidth="1"/>
    <col min="4090" max="4090" width="23.109375" style="9" customWidth="1"/>
    <col min="4091" max="4091" width="10.44140625" style="9" bestFit="1" customWidth="1"/>
    <col min="4092" max="4092" width="9.33203125" style="9" customWidth="1"/>
    <col min="4093" max="4093" width="10.88671875" style="9" customWidth="1"/>
    <col min="4094" max="4094" width="9.5546875" style="9" bestFit="1" customWidth="1"/>
    <col min="4095" max="4095" width="9.5546875" style="9" customWidth="1"/>
    <col min="4096" max="4098" width="9.5546875" style="9" bestFit="1" customWidth="1"/>
    <col min="4099" max="4099" width="9.5546875" style="9" customWidth="1"/>
    <col min="4100" max="4114" width="9.6640625" style="9" customWidth="1"/>
    <col min="4115" max="4115" width="9.44140625" style="9" customWidth="1"/>
    <col min="4116" max="4116" width="0" style="9" hidden="1" customWidth="1"/>
    <col min="4117" max="4343" width="9.6640625" style="9"/>
    <col min="4344" max="4344" width="2.6640625" style="9" bestFit="1" customWidth="1"/>
    <col min="4345" max="4345" width="1.44140625" style="9" customWidth="1"/>
    <col min="4346" max="4346" width="23.109375" style="9" customWidth="1"/>
    <col min="4347" max="4347" width="10.44140625" style="9" bestFit="1" customWidth="1"/>
    <col min="4348" max="4348" width="9.33203125" style="9" customWidth="1"/>
    <col min="4349" max="4349" width="10.88671875" style="9" customWidth="1"/>
    <col min="4350" max="4350" width="9.5546875" style="9" bestFit="1" customWidth="1"/>
    <col min="4351" max="4351" width="9.5546875" style="9" customWidth="1"/>
    <col min="4352" max="4354" width="9.5546875" style="9" bestFit="1" customWidth="1"/>
    <col min="4355" max="4355" width="9.5546875" style="9" customWidth="1"/>
    <col min="4356" max="4370" width="9.6640625" style="9" customWidth="1"/>
    <col min="4371" max="4371" width="9.44140625" style="9" customWidth="1"/>
    <col min="4372" max="4372" width="0" style="9" hidden="1" customWidth="1"/>
    <col min="4373" max="4599" width="9.6640625" style="9"/>
    <col min="4600" max="4600" width="2.6640625" style="9" bestFit="1" customWidth="1"/>
    <col min="4601" max="4601" width="1.44140625" style="9" customWidth="1"/>
    <col min="4602" max="4602" width="23.109375" style="9" customWidth="1"/>
    <col min="4603" max="4603" width="10.44140625" style="9" bestFit="1" customWidth="1"/>
    <col min="4604" max="4604" width="9.33203125" style="9" customWidth="1"/>
    <col min="4605" max="4605" width="10.88671875" style="9" customWidth="1"/>
    <col min="4606" max="4606" width="9.5546875" style="9" bestFit="1" customWidth="1"/>
    <col min="4607" max="4607" width="9.5546875" style="9" customWidth="1"/>
    <col min="4608" max="4610" width="9.5546875" style="9" bestFit="1" customWidth="1"/>
    <col min="4611" max="4611" width="9.5546875" style="9" customWidth="1"/>
    <col min="4612" max="4626" width="9.6640625" style="9" customWidth="1"/>
    <col min="4627" max="4627" width="9.44140625" style="9" customWidth="1"/>
    <col min="4628" max="4628" width="0" style="9" hidden="1" customWidth="1"/>
    <col min="4629" max="4855" width="9.6640625" style="9"/>
    <col min="4856" max="4856" width="2.6640625" style="9" bestFit="1" customWidth="1"/>
    <col min="4857" max="4857" width="1.44140625" style="9" customWidth="1"/>
    <col min="4858" max="4858" width="23.109375" style="9" customWidth="1"/>
    <col min="4859" max="4859" width="10.44140625" style="9" bestFit="1" customWidth="1"/>
    <col min="4860" max="4860" width="9.33203125" style="9" customWidth="1"/>
    <col min="4861" max="4861" width="10.88671875" style="9" customWidth="1"/>
    <col min="4862" max="4862" width="9.5546875" style="9" bestFit="1" customWidth="1"/>
    <col min="4863" max="4863" width="9.5546875" style="9" customWidth="1"/>
    <col min="4864" max="4866" width="9.5546875" style="9" bestFit="1" customWidth="1"/>
    <col min="4867" max="4867" width="9.5546875" style="9" customWidth="1"/>
    <col min="4868" max="4882" width="9.6640625" style="9" customWidth="1"/>
    <col min="4883" max="4883" width="9.44140625" style="9" customWidth="1"/>
    <col min="4884" max="4884" width="0" style="9" hidden="1" customWidth="1"/>
    <col min="4885" max="5111" width="9.6640625" style="9"/>
    <col min="5112" max="5112" width="2.6640625" style="9" bestFit="1" customWidth="1"/>
    <col min="5113" max="5113" width="1.44140625" style="9" customWidth="1"/>
    <col min="5114" max="5114" width="23.109375" style="9" customWidth="1"/>
    <col min="5115" max="5115" width="10.44140625" style="9" bestFit="1" customWidth="1"/>
    <col min="5116" max="5116" width="9.33203125" style="9" customWidth="1"/>
    <col min="5117" max="5117" width="10.88671875" style="9" customWidth="1"/>
    <col min="5118" max="5118" width="9.5546875" style="9" bestFit="1" customWidth="1"/>
    <col min="5119" max="5119" width="9.5546875" style="9" customWidth="1"/>
    <col min="5120" max="5122" width="9.5546875" style="9" bestFit="1" customWidth="1"/>
    <col min="5123" max="5123" width="9.5546875" style="9" customWidth="1"/>
    <col min="5124" max="5138" width="9.6640625" style="9" customWidth="1"/>
    <col min="5139" max="5139" width="9.44140625" style="9" customWidth="1"/>
    <col min="5140" max="5140" width="0" style="9" hidden="1" customWidth="1"/>
    <col min="5141" max="5367" width="9.6640625" style="9"/>
    <col min="5368" max="5368" width="2.6640625" style="9" bestFit="1" customWidth="1"/>
    <col min="5369" max="5369" width="1.44140625" style="9" customWidth="1"/>
    <col min="5370" max="5370" width="23.109375" style="9" customWidth="1"/>
    <col min="5371" max="5371" width="10.44140625" style="9" bestFit="1" customWidth="1"/>
    <col min="5372" max="5372" width="9.33203125" style="9" customWidth="1"/>
    <col min="5373" max="5373" width="10.88671875" style="9" customWidth="1"/>
    <col min="5374" max="5374" width="9.5546875" style="9" bestFit="1" customWidth="1"/>
    <col min="5375" max="5375" width="9.5546875" style="9" customWidth="1"/>
    <col min="5376" max="5378" width="9.5546875" style="9" bestFit="1" customWidth="1"/>
    <col min="5379" max="5379" width="9.5546875" style="9" customWidth="1"/>
    <col min="5380" max="5394" width="9.6640625" style="9" customWidth="1"/>
    <col min="5395" max="5395" width="9.44140625" style="9" customWidth="1"/>
    <col min="5396" max="5396" width="0" style="9" hidden="1" customWidth="1"/>
    <col min="5397" max="5623" width="9.6640625" style="9"/>
    <col min="5624" max="5624" width="2.6640625" style="9" bestFit="1" customWidth="1"/>
    <col min="5625" max="5625" width="1.44140625" style="9" customWidth="1"/>
    <col min="5626" max="5626" width="23.109375" style="9" customWidth="1"/>
    <col min="5627" max="5627" width="10.44140625" style="9" bestFit="1" customWidth="1"/>
    <col min="5628" max="5628" width="9.33203125" style="9" customWidth="1"/>
    <col min="5629" max="5629" width="10.88671875" style="9" customWidth="1"/>
    <col min="5630" max="5630" width="9.5546875" style="9" bestFit="1" customWidth="1"/>
    <col min="5631" max="5631" width="9.5546875" style="9" customWidth="1"/>
    <col min="5632" max="5634" width="9.5546875" style="9" bestFit="1" customWidth="1"/>
    <col min="5635" max="5635" width="9.5546875" style="9" customWidth="1"/>
    <col min="5636" max="5650" width="9.6640625" style="9" customWidth="1"/>
    <col min="5651" max="5651" width="9.44140625" style="9" customWidth="1"/>
    <col min="5652" max="5652" width="0" style="9" hidden="1" customWidth="1"/>
    <col min="5653" max="5879" width="9.6640625" style="9"/>
    <col min="5880" max="5880" width="2.6640625" style="9" bestFit="1" customWidth="1"/>
    <col min="5881" max="5881" width="1.44140625" style="9" customWidth="1"/>
    <col min="5882" max="5882" width="23.109375" style="9" customWidth="1"/>
    <col min="5883" max="5883" width="10.44140625" style="9" bestFit="1" customWidth="1"/>
    <col min="5884" max="5884" width="9.33203125" style="9" customWidth="1"/>
    <col min="5885" max="5885" width="10.88671875" style="9" customWidth="1"/>
    <col min="5886" max="5886" width="9.5546875" style="9" bestFit="1" customWidth="1"/>
    <col min="5887" max="5887" width="9.5546875" style="9" customWidth="1"/>
    <col min="5888" max="5890" width="9.5546875" style="9" bestFit="1" customWidth="1"/>
    <col min="5891" max="5891" width="9.5546875" style="9" customWidth="1"/>
    <col min="5892" max="5906" width="9.6640625" style="9" customWidth="1"/>
    <col min="5907" max="5907" width="9.44140625" style="9" customWidth="1"/>
    <col min="5908" max="5908" width="0" style="9" hidden="1" customWidth="1"/>
    <col min="5909" max="6135" width="9.6640625" style="9"/>
    <col min="6136" max="6136" width="2.6640625" style="9" bestFit="1" customWidth="1"/>
    <col min="6137" max="6137" width="1.44140625" style="9" customWidth="1"/>
    <col min="6138" max="6138" width="23.109375" style="9" customWidth="1"/>
    <col min="6139" max="6139" width="10.44140625" style="9" bestFit="1" customWidth="1"/>
    <col min="6140" max="6140" width="9.33203125" style="9" customWidth="1"/>
    <col min="6141" max="6141" width="10.88671875" style="9" customWidth="1"/>
    <col min="6142" max="6142" width="9.5546875" style="9" bestFit="1" customWidth="1"/>
    <col min="6143" max="6143" width="9.5546875" style="9" customWidth="1"/>
    <col min="6144" max="6146" width="9.5546875" style="9" bestFit="1" customWidth="1"/>
    <col min="6147" max="6147" width="9.5546875" style="9" customWidth="1"/>
    <col min="6148" max="6162" width="9.6640625" style="9" customWidth="1"/>
    <col min="6163" max="6163" width="9.44140625" style="9" customWidth="1"/>
    <col min="6164" max="6164" width="0" style="9" hidden="1" customWidth="1"/>
    <col min="6165" max="6391" width="9.6640625" style="9"/>
    <col min="6392" max="6392" width="2.6640625" style="9" bestFit="1" customWidth="1"/>
    <col min="6393" max="6393" width="1.44140625" style="9" customWidth="1"/>
    <col min="6394" max="6394" width="23.109375" style="9" customWidth="1"/>
    <col min="6395" max="6395" width="10.44140625" style="9" bestFit="1" customWidth="1"/>
    <col min="6396" max="6396" width="9.33203125" style="9" customWidth="1"/>
    <col min="6397" max="6397" width="10.88671875" style="9" customWidth="1"/>
    <col min="6398" max="6398" width="9.5546875" style="9" bestFit="1" customWidth="1"/>
    <col min="6399" max="6399" width="9.5546875" style="9" customWidth="1"/>
    <col min="6400" max="6402" width="9.5546875" style="9" bestFit="1" customWidth="1"/>
    <col min="6403" max="6403" width="9.5546875" style="9" customWidth="1"/>
    <col min="6404" max="6418" width="9.6640625" style="9" customWidth="1"/>
    <col min="6419" max="6419" width="9.44140625" style="9" customWidth="1"/>
    <col min="6420" max="6420" width="0" style="9" hidden="1" customWidth="1"/>
    <col min="6421" max="6647" width="9.6640625" style="9"/>
    <col min="6648" max="6648" width="2.6640625" style="9" bestFit="1" customWidth="1"/>
    <col min="6649" max="6649" width="1.44140625" style="9" customWidth="1"/>
    <col min="6650" max="6650" width="23.109375" style="9" customWidth="1"/>
    <col min="6651" max="6651" width="10.44140625" style="9" bestFit="1" customWidth="1"/>
    <col min="6652" max="6652" width="9.33203125" style="9" customWidth="1"/>
    <col min="6653" max="6653" width="10.88671875" style="9" customWidth="1"/>
    <col min="6654" max="6654" width="9.5546875" style="9" bestFit="1" customWidth="1"/>
    <col min="6655" max="6655" width="9.5546875" style="9" customWidth="1"/>
    <col min="6656" max="6658" width="9.5546875" style="9" bestFit="1" customWidth="1"/>
    <col min="6659" max="6659" width="9.5546875" style="9" customWidth="1"/>
    <col min="6660" max="6674" width="9.6640625" style="9" customWidth="1"/>
    <col min="6675" max="6675" width="9.44140625" style="9" customWidth="1"/>
    <col min="6676" max="6676" width="0" style="9" hidden="1" customWidth="1"/>
    <col min="6677" max="6903" width="9.6640625" style="9"/>
    <col min="6904" max="6904" width="2.6640625" style="9" bestFit="1" customWidth="1"/>
    <col min="6905" max="6905" width="1.44140625" style="9" customWidth="1"/>
    <col min="6906" max="6906" width="23.109375" style="9" customWidth="1"/>
    <col min="6907" max="6907" width="10.44140625" style="9" bestFit="1" customWidth="1"/>
    <col min="6908" max="6908" width="9.33203125" style="9" customWidth="1"/>
    <col min="6909" max="6909" width="10.88671875" style="9" customWidth="1"/>
    <col min="6910" max="6910" width="9.5546875" style="9" bestFit="1" customWidth="1"/>
    <col min="6911" max="6911" width="9.5546875" style="9" customWidth="1"/>
    <col min="6912" max="6914" width="9.5546875" style="9" bestFit="1" customWidth="1"/>
    <col min="6915" max="6915" width="9.5546875" style="9" customWidth="1"/>
    <col min="6916" max="6930" width="9.6640625" style="9" customWidth="1"/>
    <col min="6931" max="6931" width="9.44140625" style="9" customWidth="1"/>
    <col min="6932" max="6932" width="0" style="9" hidden="1" customWidth="1"/>
    <col min="6933" max="7159" width="9.6640625" style="9"/>
    <col min="7160" max="7160" width="2.6640625" style="9" bestFit="1" customWidth="1"/>
    <col min="7161" max="7161" width="1.44140625" style="9" customWidth="1"/>
    <col min="7162" max="7162" width="23.109375" style="9" customWidth="1"/>
    <col min="7163" max="7163" width="10.44140625" style="9" bestFit="1" customWidth="1"/>
    <col min="7164" max="7164" width="9.33203125" style="9" customWidth="1"/>
    <col min="7165" max="7165" width="10.88671875" style="9" customWidth="1"/>
    <col min="7166" max="7166" width="9.5546875" style="9" bestFit="1" customWidth="1"/>
    <col min="7167" max="7167" width="9.5546875" style="9" customWidth="1"/>
    <col min="7168" max="7170" width="9.5546875" style="9" bestFit="1" customWidth="1"/>
    <col min="7171" max="7171" width="9.5546875" style="9" customWidth="1"/>
    <col min="7172" max="7186" width="9.6640625" style="9" customWidth="1"/>
    <col min="7187" max="7187" width="9.44140625" style="9" customWidth="1"/>
    <col min="7188" max="7188" width="0" style="9" hidden="1" customWidth="1"/>
    <col min="7189" max="7415" width="9.6640625" style="9"/>
    <col min="7416" max="7416" width="2.6640625" style="9" bestFit="1" customWidth="1"/>
    <col min="7417" max="7417" width="1.44140625" style="9" customWidth="1"/>
    <col min="7418" max="7418" width="23.109375" style="9" customWidth="1"/>
    <col min="7419" max="7419" width="10.44140625" style="9" bestFit="1" customWidth="1"/>
    <col min="7420" max="7420" width="9.33203125" style="9" customWidth="1"/>
    <col min="7421" max="7421" width="10.88671875" style="9" customWidth="1"/>
    <col min="7422" max="7422" width="9.5546875" style="9" bestFit="1" customWidth="1"/>
    <col min="7423" max="7423" width="9.5546875" style="9" customWidth="1"/>
    <col min="7424" max="7426" width="9.5546875" style="9" bestFit="1" customWidth="1"/>
    <col min="7427" max="7427" width="9.5546875" style="9" customWidth="1"/>
    <col min="7428" max="7442" width="9.6640625" style="9" customWidth="1"/>
    <col min="7443" max="7443" width="9.44140625" style="9" customWidth="1"/>
    <col min="7444" max="7444" width="0" style="9" hidden="1" customWidth="1"/>
    <col min="7445" max="7671" width="9.6640625" style="9"/>
    <col min="7672" max="7672" width="2.6640625" style="9" bestFit="1" customWidth="1"/>
    <col min="7673" max="7673" width="1.44140625" style="9" customWidth="1"/>
    <col min="7674" max="7674" width="23.109375" style="9" customWidth="1"/>
    <col min="7675" max="7675" width="10.44140625" style="9" bestFit="1" customWidth="1"/>
    <col min="7676" max="7676" width="9.33203125" style="9" customWidth="1"/>
    <col min="7677" max="7677" width="10.88671875" style="9" customWidth="1"/>
    <col min="7678" max="7678" width="9.5546875" style="9" bestFit="1" customWidth="1"/>
    <col min="7679" max="7679" width="9.5546875" style="9" customWidth="1"/>
    <col min="7680" max="7682" width="9.5546875" style="9" bestFit="1" customWidth="1"/>
    <col min="7683" max="7683" width="9.5546875" style="9" customWidth="1"/>
    <col min="7684" max="7698" width="9.6640625" style="9" customWidth="1"/>
    <col min="7699" max="7699" width="9.44140625" style="9" customWidth="1"/>
    <col min="7700" max="7700" width="0" style="9" hidden="1" customWidth="1"/>
    <col min="7701" max="7927" width="9.6640625" style="9"/>
    <col min="7928" max="7928" width="2.6640625" style="9" bestFit="1" customWidth="1"/>
    <col min="7929" max="7929" width="1.44140625" style="9" customWidth="1"/>
    <col min="7930" max="7930" width="23.109375" style="9" customWidth="1"/>
    <col min="7931" max="7931" width="10.44140625" style="9" bestFit="1" customWidth="1"/>
    <col min="7932" max="7932" width="9.33203125" style="9" customWidth="1"/>
    <col min="7933" max="7933" width="10.88671875" style="9" customWidth="1"/>
    <col min="7934" max="7934" width="9.5546875" style="9" bestFit="1" customWidth="1"/>
    <col min="7935" max="7935" width="9.5546875" style="9" customWidth="1"/>
    <col min="7936" max="7938" width="9.5546875" style="9" bestFit="1" customWidth="1"/>
    <col min="7939" max="7939" width="9.5546875" style="9" customWidth="1"/>
    <col min="7940" max="7954" width="9.6640625" style="9" customWidth="1"/>
    <col min="7955" max="7955" width="9.44140625" style="9" customWidth="1"/>
    <col min="7956" max="7956" width="0" style="9" hidden="1" customWidth="1"/>
    <col min="7957" max="8183" width="9.6640625" style="9"/>
    <col min="8184" max="8184" width="2.6640625" style="9" bestFit="1" customWidth="1"/>
    <col min="8185" max="8185" width="1.44140625" style="9" customWidth="1"/>
    <col min="8186" max="8186" width="23.109375" style="9" customWidth="1"/>
    <col min="8187" max="8187" width="10.44140625" style="9" bestFit="1" customWidth="1"/>
    <col min="8188" max="8188" width="9.33203125" style="9" customWidth="1"/>
    <col min="8189" max="8189" width="10.88671875" style="9" customWidth="1"/>
    <col min="8190" max="8190" width="9.5546875" style="9" bestFit="1" customWidth="1"/>
    <col min="8191" max="8191" width="9.5546875" style="9" customWidth="1"/>
    <col min="8192" max="8194" width="9.5546875" style="9" bestFit="1" customWidth="1"/>
    <col min="8195" max="8195" width="9.5546875" style="9" customWidth="1"/>
    <col min="8196" max="8210" width="9.6640625" style="9" customWidth="1"/>
    <col min="8211" max="8211" width="9.44140625" style="9" customWidth="1"/>
    <col min="8212" max="8212" width="0" style="9" hidden="1" customWidth="1"/>
    <col min="8213" max="8439" width="9.6640625" style="9"/>
    <col min="8440" max="8440" width="2.6640625" style="9" bestFit="1" customWidth="1"/>
    <col min="8441" max="8441" width="1.44140625" style="9" customWidth="1"/>
    <col min="8442" max="8442" width="23.109375" style="9" customWidth="1"/>
    <col min="8443" max="8443" width="10.44140625" style="9" bestFit="1" customWidth="1"/>
    <col min="8444" max="8444" width="9.33203125" style="9" customWidth="1"/>
    <col min="8445" max="8445" width="10.88671875" style="9" customWidth="1"/>
    <col min="8446" max="8446" width="9.5546875" style="9" bestFit="1" customWidth="1"/>
    <col min="8447" max="8447" width="9.5546875" style="9" customWidth="1"/>
    <col min="8448" max="8450" width="9.5546875" style="9" bestFit="1" customWidth="1"/>
    <col min="8451" max="8451" width="9.5546875" style="9" customWidth="1"/>
    <col min="8452" max="8466" width="9.6640625" style="9" customWidth="1"/>
    <col min="8467" max="8467" width="9.44140625" style="9" customWidth="1"/>
    <col min="8468" max="8468" width="0" style="9" hidden="1" customWidth="1"/>
    <col min="8469" max="8695" width="9.6640625" style="9"/>
    <col min="8696" max="8696" width="2.6640625" style="9" bestFit="1" customWidth="1"/>
    <col min="8697" max="8697" width="1.44140625" style="9" customWidth="1"/>
    <col min="8698" max="8698" width="23.109375" style="9" customWidth="1"/>
    <col min="8699" max="8699" width="10.44140625" style="9" bestFit="1" customWidth="1"/>
    <col min="8700" max="8700" width="9.33203125" style="9" customWidth="1"/>
    <col min="8701" max="8701" width="10.88671875" style="9" customWidth="1"/>
    <col min="8702" max="8702" width="9.5546875" style="9" bestFit="1" customWidth="1"/>
    <col min="8703" max="8703" width="9.5546875" style="9" customWidth="1"/>
    <col min="8704" max="8706" width="9.5546875" style="9" bestFit="1" customWidth="1"/>
    <col min="8707" max="8707" width="9.5546875" style="9" customWidth="1"/>
    <col min="8708" max="8722" width="9.6640625" style="9" customWidth="1"/>
    <col min="8723" max="8723" width="9.44140625" style="9" customWidth="1"/>
    <col min="8724" max="8724" width="0" style="9" hidden="1" customWidth="1"/>
    <col min="8725" max="8951" width="9.6640625" style="9"/>
    <col min="8952" max="8952" width="2.6640625" style="9" bestFit="1" customWidth="1"/>
    <col min="8953" max="8953" width="1.44140625" style="9" customWidth="1"/>
    <col min="8954" max="8954" width="23.109375" style="9" customWidth="1"/>
    <col min="8955" max="8955" width="10.44140625" style="9" bestFit="1" customWidth="1"/>
    <col min="8956" max="8956" width="9.33203125" style="9" customWidth="1"/>
    <col min="8957" max="8957" width="10.88671875" style="9" customWidth="1"/>
    <col min="8958" max="8958" width="9.5546875" style="9" bestFit="1" customWidth="1"/>
    <col min="8959" max="8959" width="9.5546875" style="9" customWidth="1"/>
    <col min="8960" max="8962" width="9.5546875" style="9" bestFit="1" customWidth="1"/>
    <col min="8963" max="8963" width="9.5546875" style="9" customWidth="1"/>
    <col min="8964" max="8978" width="9.6640625" style="9" customWidth="1"/>
    <col min="8979" max="8979" width="9.44140625" style="9" customWidth="1"/>
    <col min="8980" max="8980" width="0" style="9" hidden="1" customWidth="1"/>
    <col min="8981" max="9207" width="9.6640625" style="9"/>
    <col min="9208" max="9208" width="2.6640625" style="9" bestFit="1" customWidth="1"/>
    <col min="9209" max="9209" width="1.44140625" style="9" customWidth="1"/>
    <col min="9210" max="9210" width="23.109375" style="9" customWidth="1"/>
    <col min="9211" max="9211" width="10.44140625" style="9" bestFit="1" customWidth="1"/>
    <col min="9212" max="9212" width="9.33203125" style="9" customWidth="1"/>
    <col min="9213" max="9213" width="10.88671875" style="9" customWidth="1"/>
    <col min="9214" max="9214" width="9.5546875" style="9" bestFit="1" customWidth="1"/>
    <col min="9215" max="9215" width="9.5546875" style="9" customWidth="1"/>
    <col min="9216" max="9218" width="9.5546875" style="9" bestFit="1" customWidth="1"/>
    <col min="9219" max="9219" width="9.5546875" style="9" customWidth="1"/>
    <col min="9220" max="9234" width="9.6640625" style="9" customWidth="1"/>
    <col min="9235" max="9235" width="9.44140625" style="9" customWidth="1"/>
    <col min="9236" max="9236" width="0" style="9" hidden="1" customWidth="1"/>
    <col min="9237" max="9463" width="9.6640625" style="9"/>
    <col min="9464" max="9464" width="2.6640625" style="9" bestFit="1" customWidth="1"/>
    <col min="9465" max="9465" width="1.44140625" style="9" customWidth="1"/>
    <col min="9466" max="9466" width="23.109375" style="9" customWidth="1"/>
    <col min="9467" max="9467" width="10.44140625" style="9" bestFit="1" customWidth="1"/>
    <col min="9468" max="9468" width="9.33203125" style="9" customWidth="1"/>
    <col min="9469" max="9469" width="10.88671875" style="9" customWidth="1"/>
    <col min="9470" max="9470" width="9.5546875" style="9" bestFit="1" customWidth="1"/>
    <col min="9471" max="9471" width="9.5546875" style="9" customWidth="1"/>
    <col min="9472" max="9474" width="9.5546875" style="9" bestFit="1" customWidth="1"/>
    <col min="9475" max="9475" width="9.5546875" style="9" customWidth="1"/>
    <col min="9476" max="9490" width="9.6640625" style="9" customWidth="1"/>
    <col min="9491" max="9491" width="9.44140625" style="9" customWidth="1"/>
    <col min="9492" max="9492" width="0" style="9" hidden="1" customWidth="1"/>
    <col min="9493" max="9719" width="9.6640625" style="9"/>
    <col min="9720" max="9720" width="2.6640625" style="9" bestFit="1" customWidth="1"/>
    <col min="9721" max="9721" width="1.44140625" style="9" customWidth="1"/>
    <col min="9722" max="9722" width="23.109375" style="9" customWidth="1"/>
    <col min="9723" max="9723" width="10.44140625" style="9" bestFit="1" customWidth="1"/>
    <col min="9724" max="9724" width="9.33203125" style="9" customWidth="1"/>
    <col min="9725" max="9725" width="10.88671875" style="9" customWidth="1"/>
    <col min="9726" max="9726" width="9.5546875" style="9" bestFit="1" customWidth="1"/>
    <col min="9727" max="9727" width="9.5546875" style="9" customWidth="1"/>
    <col min="9728" max="9730" width="9.5546875" style="9" bestFit="1" customWidth="1"/>
    <col min="9731" max="9731" width="9.5546875" style="9" customWidth="1"/>
    <col min="9732" max="9746" width="9.6640625" style="9" customWidth="1"/>
    <col min="9747" max="9747" width="9.44140625" style="9" customWidth="1"/>
    <col min="9748" max="9748" width="0" style="9" hidden="1" customWidth="1"/>
    <col min="9749" max="9975" width="9.6640625" style="9"/>
    <col min="9976" max="9976" width="2.6640625" style="9" bestFit="1" customWidth="1"/>
    <col min="9977" max="9977" width="1.44140625" style="9" customWidth="1"/>
    <col min="9978" max="9978" width="23.109375" style="9" customWidth="1"/>
    <col min="9979" max="9979" width="10.44140625" style="9" bestFit="1" customWidth="1"/>
    <col min="9980" max="9980" width="9.33203125" style="9" customWidth="1"/>
    <col min="9981" max="9981" width="10.88671875" style="9" customWidth="1"/>
    <col min="9982" max="9982" width="9.5546875" style="9" bestFit="1" customWidth="1"/>
    <col min="9983" max="9983" width="9.5546875" style="9" customWidth="1"/>
    <col min="9984" max="9986" width="9.5546875" style="9" bestFit="1" customWidth="1"/>
    <col min="9987" max="9987" width="9.5546875" style="9" customWidth="1"/>
    <col min="9988" max="10002" width="9.6640625" style="9" customWidth="1"/>
    <col min="10003" max="10003" width="9.44140625" style="9" customWidth="1"/>
    <col min="10004" max="10004" width="0" style="9" hidden="1" customWidth="1"/>
    <col min="10005" max="10231" width="9.6640625" style="9"/>
    <col min="10232" max="10232" width="2.6640625" style="9" bestFit="1" customWidth="1"/>
    <col min="10233" max="10233" width="1.44140625" style="9" customWidth="1"/>
    <col min="10234" max="10234" width="23.109375" style="9" customWidth="1"/>
    <col min="10235" max="10235" width="10.44140625" style="9" bestFit="1" customWidth="1"/>
    <col min="10236" max="10236" width="9.33203125" style="9" customWidth="1"/>
    <col min="10237" max="10237" width="10.88671875" style="9" customWidth="1"/>
    <col min="10238" max="10238" width="9.5546875" style="9" bestFit="1" customWidth="1"/>
    <col min="10239" max="10239" width="9.5546875" style="9" customWidth="1"/>
    <col min="10240" max="10242" width="9.5546875" style="9" bestFit="1" customWidth="1"/>
    <col min="10243" max="10243" width="9.5546875" style="9" customWidth="1"/>
    <col min="10244" max="10258" width="9.6640625" style="9" customWidth="1"/>
    <col min="10259" max="10259" width="9.44140625" style="9" customWidth="1"/>
    <col min="10260" max="10260" width="0" style="9" hidden="1" customWidth="1"/>
    <col min="10261" max="10487" width="9.6640625" style="9"/>
    <col min="10488" max="10488" width="2.6640625" style="9" bestFit="1" customWidth="1"/>
    <col min="10489" max="10489" width="1.44140625" style="9" customWidth="1"/>
    <col min="10490" max="10490" width="23.109375" style="9" customWidth="1"/>
    <col min="10491" max="10491" width="10.44140625" style="9" bestFit="1" customWidth="1"/>
    <col min="10492" max="10492" width="9.33203125" style="9" customWidth="1"/>
    <col min="10493" max="10493" width="10.88671875" style="9" customWidth="1"/>
    <col min="10494" max="10494" width="9.5546875" style="9" bestFit="1" customWidth="1"/>
    <col min="10495" max="10495" width="9.5546875" style="9" customWidth="1"/>
    <col min="10496" max="10498" width="9.5546875" style="9" bestFit="1" customWidth="1"/>
    <col min="10499" max="10499" width="9.5546875" style="9" customWidth="1"/>
    <col min="10500" max="10514" width="9.6640625" style="9" customWidth="1"/>
    <col min="10515" max="10515" width="9.44140625" style="9" customWidth="1"/>
    <col min="10516" max="10516" width="0" style="9" hidden="1" customWidth="1"/>
    <col min="10517" max="10743" width="9.6640625" style="9"/>
    <col min="10744" max="10744" width="2.6640625" style="9" bestFit="1" customWidth="1"/>
    <col min="10745" max="10745" width="1.44140625" style="9" customWidth="1"/>
    <col min="10746" max="10746" width="23.109375" style="9" customWidth="1"/>
    <col min="10747" max="10747" width="10.44140625" style="9" bestFit="1" customWidth="1"/>
    <col min="10748" max="10748" width="9.33203125" style="9" customWidth="1"/>
    <col min="10749" max="10749" width="10.88671875" style="9" customWidth="1"/>
    <col min="10750" max="10750" width="9.5546875" style="9" bestFit="1" customWidth="1"/>
    <col min="10751" max="10751" width="9.5546875" style="9" customWidth="1"/>
    <col min="10752" max="10754" width="9.5546875" style="9" bestFit="1" customWidth="1"/>
    <col min="10755" max="10755" width="9.5546875" style="9" customWidth="1"/>
    <col min="10756" max="10770" width="9.6640625" style="9" customWidth="1"/>
    <col min="10771" max="10771" width="9.44140625" style="9" customWidth="1"/>
    <col min="10772" max="10772" width="0" style="9" hidden="1" customWidth="1"/>
    <col min="10773" max="10999" width="9.6640625" style="9"/>
    <col min="11000" max="11000" width="2.6640625" style="9" bestFit="1" customWidth="1"/>
    <col min="11001" max="11001" width="1.44140625" style="9" customWidth="1"/>
    <col min="11002" max="11002" width="23.109375" style="9" customWidth="1"/>
    <col min="11003" max="11003" width="10.44140625" style="9" bestFit="1" customWidth="1"/>
    <col min="11004" max="11004" width="9.33203125" style="9" customWidth="1"/>
    <col min="11005" max="11005" width="10.88671875" style="9" customWidth="1"/>
    <col min="11006" max="11006" width="9.5546875" style="9" bestFit="1" customWidth="1"/>
    <col min="11007" max="11007" width="9.5546875" style="9" customWidth="1"/>
    <col min="11008" max="11010" width="9.5546875" style="9" bestFit="1" customWidth="1"/>
    <col min="11011" max="11011" width="9.5546875" style="9" customWidth="1"/>
    <col min="11012" max="11026" width="9.6640625" style="9" customWidth="1"/>
    <col min="11027" max="11027" width="9.44140625" style="9" customWidth="1"/>
    <col min="11028" max="11028" width="0" style="9" hidden="1" customWidth="1"/>
    <col min="11029" max="11255" width="9.6640625" style="9"/>
    <col min="11256" max="11256" width="2.6640625" style="9" bestFit="1" customWidth="1"/>
    <col min="11257" max="11257" width="1.44140625" style="9" customWidth="1"/>
    <col min="11258" max="11258" width="23.109375" style="9" customWidth="1"/>
    <col min="11259" max="11259" width="10.44140625" style="9" bestFit="1" customWidth="1"/>
    <col min="11260" max="11260" width="9.33203125" style="9" customWidth="1"/>
    <col min="11261" max="11261" width="10.88671875" style="9" customWidth="1"/>
    <col min="11262" max="11262" width="9.5546875" style="9" bestFit="1" customWidth="1"/>
    <col min="11263" max="11263" width="9.5546875" style="9" customWidth="1"/>
    <col min="11264" max="11266" width="9.5546875" style="9" bestFit="1" customWidth="1"/>
    <col min="11267" max="11267" width="9.5546875" style="9" customWidth="1"/>
    <col min="11268" max="11282" width="9.6640625" style="9" customWidth="1"/>
    <col min="11283" max="11283" width="9.44140625" style="9" customWidth="1"/>
    <col min="11284" max="11284" width="0" style="9" hidden="1" customWidth="1"/>
    <col min="11285" max="11511" width="9.6640625" style="9"/>
    <col min="11512" max="11512" width="2.6640625" style="9" bestFit="1" customWidth="1"/>
    <col min="11513" max="11513" width="1.44140625" style="9" customWidth="1"/>
    <col min="11514" max="11514" width="23.109375" style="9" customWidth="1"/>
    <col min="11515" max="11515" width="10.44140625" style="9" bestFit="1" customWidth="1"/>
    <col min="11516" max="11516" width="9.33203125" style="9" customWidth="1"/>
    <col min="11517" max="11517" width="10.88671875" style="9" customWidth="1"/>
    <col min="11518" max="11518" width="9.5546875" style="9" bestFit="1" customWidth="1"/>
    <col min="11519" max="11519" width="9.5546875" style="9" customWidth="1"/>
    <col min="11520" max="11522" width="9.5546875" style="9" bestFit="1" customWidth="1"/>
    <col min="11523" max="11523" width="9.5546875" style="9" customWidth="1"/>
    <col min="11524" max="11538" width="9.6640625" style="9" customWidth="1"/>
    <col min="11539" max="11539" width="9.44140625" style="9" customWidth="1"/>
    <col min="11540" max="11540" width="0" style="9" hidden="1" customWidth="1"/>
    <col min="11541" max="11767" width="9.6640625" style="9"/>
    <col min="11768" max="11768" width="2.6640625" style="9" bestFit="1" customWidth="1"/>
    <col min="11769" max="11769" width="1.44140625" style="9" customWidth="1"/>
    <col min="11770" max="11770" width="23.109375" style="9" customWidth="1"/>
    <col min="11771" max="11771" width="10.44140625" style="9" bestFit="1" customWidth="1"/>
    <col min="11772" max="11772" width="9.33203125" style="9" customWidth="1"/>
    <col min="11773" max="11773" width="10.88671875" style="9" customWidth="1"/>
    <col min="11774" max="11774" width="9.5546875" style="9" bestFit="1" customWidth="1"/>
    <col min="11775" max="11775" width="9.5546875" style="9" customWidth="1"/>
    <col min="11776" max="11778" width="9.5546875" style="9" bestFit="1" customWidth="1"/>
    <col min="11779" max="11779" width="9.5546875" style="9" customWidth="1"/>
    <col min="11780" max="11794" width="9.6640625" style="9" customWidth="1"/>
    <col min="11795" max="11795" width="9.44140625" style="9" customWidth="1"/>
    <col min="11796" max="11796" width="0" style="9" hidden="1" customWidth="1"/>
    <col min="11797" max="12023" width="9.6640625" style="9"/>
    <col min="12024" max="12024" width="2.6640625" style="9" bestFit="1" customWidth="1"/>
    <col min="12025" max="12025" width="1.44140625" style="9" customWidth="1"/>
    <col min="12026" max="12026" width="23.109375" style="9" customWidth="1"/>
    <col min="12027" max="12027" width="10.44140625" style="9" bestFit="1" customWidth="1"/>
    <col min="12028" max="12028" width="9.33203125" style="9" customWidth="1"/>
    <col min="12029" max="12029" width="10.88671875" style="9" customWidth="1"/>
    <col min="12030" max="12030" width="9.5546875" style="9" bestFit="1" customWidth="1"/>
    <col min="12031" max="12031" width="9.5546875" style="9" customWidth="1"/>
    <col min="12032" max="12034" width="9.5546875" style="9" bestFit="1" customWidth="1"/>
    <col min="12035" max="12035" width="9.5546875" style="9" customWidth="1"/>
    <col min="12036" max="12050" width="9.6640625" style="9" customWidth="1"/>
    <col min="12051" max="12051" width="9.44140625" style="9" customWidth="1"/>
    <col min="12052" max="12052" width="0" style="9" hidden="1" customWidth="1"/>
    <col min="12053" max="12279" width="9.6640625" style="9"/>
    <col min="12280" max="12280" width="2.6640625" style="9" bestFit="1" customWidth="1"/>
    <col min="12281" max="12281" width="1.44140625" style="9" customWidth="1"/>
    <col min="12282" max="12282" width="23.109375" style="9" customWidth="1"/>
    <col min="12283" max="12283" width="10.44140625" style="9" bestFit="1" customWidth="1"/>
    <col min="12284" max="12284" width="9.33203125" style="9" customWidth="1"/>
    <col min="12285" max="12285" width="10.88671875" style="9" customWidth="1"/>
    <col min="12286" max="12286" width="9.5546875" style="9" bestFit="1" customWidth="1"/>
    <col min="12287" max="12287" width="9.5546875" style="9" customWidth="1"/>
    <col min="12288" max="12290" width="9.5546875" style="9" bestFit="1" customWidth="1"/>
    <col min="12291" max="12291" width="9.5546875" style="9" customWidth="1"/>
    <col min="12292" max="12306" width="9.6640625" style="9" customWidth="1"/>
    <col min="12307" max="12307" width="9.44140625" style="9" customWidth="1"/>
    <col min="12308" max="12308" width="0" style="9" hidden="1" customWidth="1"/>
    <col min="12309" max="12535" width="9.6640625" style="9"/>
    <col min="12536" max="12536" width="2.6640625" style="9" bestFit="1" customWidth="1"/>
    <col min="12537" max="12537" width="1.44140625" style="9" customWidth="1"/>
    <col min="12538" max="12538" width="23.109375" style="9" customWidth="1"/>
    <col min="12539" max="12539" width="10.44140625" style="9" bestFit="1" customWidth="1"/>
    <col min="12540" max="12540" width="9.33203125" style="9" customWidth="1"/>
    <col min="12541" max="12541" width="10.88671875" style="9" customWidth="1"/>
    <col min="12542" max="12542" width="9.5546875" style="9" bestFit="1" customWidth="1"/>
    <col min="12543" max="12543" width="9.5546875" style="9" customWidth="1"/>
    <col min="12544" max="12546" width="9.5546875" style="9" bestFit="1" customWidth="1"/>
    <col min="12547" max="12547" width="9.5546875" style="9" customWidth="1"/>
    <col min="12548" max="12562" width="9.6640625" style="9" customWidth="1"/>
    <col min="12563" max="12563" width="9.44140625" style="9" customWidth="1"/>
    <col min="12564" max="12564" width="0" style="9" hidden="1" customWidth="1"/>
    <col min="12565" max="12791" width="9.6640625" style="9"/>
    <col min="12792" max="12792" width="2.6640625" style="9" bestFit="1" customWidth="1"/>
    <col min="12793" max="12793" width="1.44140625" style="9" customWidth="1"/>
    <col min="12794" max="12794" width="23.109375" style="9" customWidth="1"/>
    <col min="12795" max="12795" width="10.44140625" style="9" bestFit="1" customWidth="1"/>
    <col min="12796" max="12796" width="9.33203125" style="9" customWidth="1"/>
    <col min="12797" max="12797" width="10.88671875" style="9" customWidth="1"/>
    <col min="12798" max="12798" width="9.5546875" style="9" bestFit="1" customWidth="1"/>
    <col min="12799" max="12799" width="9.5546875" style="9" customWidth="1"/>
    <col min="12800" max="12802" width="9.5546875" style="9" bestFit="1" customWidth="1"/>
    <col min="12803" max="12803" width="9.5546875" style="9" customWidth="1"/>
    <col min="12804" max="12818" width="9.6640625" style="9" customWidth="1"/>
    <col min="12819" max="12819" width="9.44140625" style="9" customWidth="1"/>
    <col min="12820" max="12820" width="0" style="9" hidden="1" customWidth="1"/>
    <col min="12821" max="13047" width="9.6640625" style="9"/>
    <col min="13048" max="13048" width="2.6640625" style="9" bestFit="1" customWidth="1"/>
    <col min="13049" max="13049" width="1.44140625" style="9" customWidth="1"/>
    <col min="13050" max="13050" width="23.109375" style="9" customWidth="1"/>
    <col min="13051" max="13051" width="10.44140625" style="9" bestFit="1" customWidth="1"/>
    <col min="13052" max="13052" width="9.33203125" style="9" customWidth="1"/>
    <col min="13053" max="13053" width="10.88671875" style="9" customWidth="1"/>
    <col min="13054" max="13054" width="9.5546875" style="9" bestFit="1" customWidth="1"/>
    <col min="13055" max="13055" width="9.5546875" style="9" customWidth="1"/>
    <col min="13056" max="13058" width="9.5546875" style="9" bestFit="1" customWidth="1"/>
    <col min="13059" max="13059" width="9.5546875" style="9" customWidth="1"/>
    <col min="13060" max="13074" width="9.6640625" style="9" customWidth="1"/>
    <col min="13075" max="13075" width="9.44140625" style="9" customWidth="1"/>
    <col min="13076" max="13076" width="0" style="9" hidden="1" customWidth="1"/>
    <col min="13077" max="13303" width="9.6640625" style="9"/>
    <col min="13304" max="13304" width="2.6640625" style="9" bestFit="1" customWidth="1"/>
    <col min="13305" max="13305" width="1.44140625" style="9" customWidth="1"/>
    <col min="13306" max="13306" width="23.109375" style="9" customWidth="1"/>
    <col min="13307" max="13307" width="10.44140625" style="9" bestFit="1" customWidth="1"/>
    <col min="13308" max="13308" width="9.33203125" style="9" customWidth="1"/>
    <col min="13309" max="13309" width="10.88671875" style="9" customWidth="1"/>
    <col min="13310" max="13310" width="9.5546875" style="9" bestFit="1" customWidth="1"/>
    <col min="13311" max="13311" width="9.5546875" style="9" customWidth="1"/>
    <col min="13312" max="13314" width="9.5546875" style="9" bestFit="1" customWidth="1"/>
    <col min="13315" max="13315" width="9.5546875" style="9" customWidth="1"/>
    <col min="13316" max="13330" width="9.6640625" style="9" customWidth="1"/>
    <col min="13331" max="13331" width="9.44140625" style="9" customWidth="1"/>
    <col min="13332" max="13332" width="0" style="9" hidden="1" customWidth="1"/>
    <col min="13333" max="13559" width="9.6640625" style="9"/>
    <col min="13560" max="13560" width="2.6640625" style="9" bestFit="1" customWidth="1"/>
    <col min="13561" max="13561" width="1.44140625" style="9" customWidth="1"/>
    <col min="13562" max="13562" width="23.109375" style="9" customWidth="1"/>
    <col min="13563" max="13563" width="10.44140625" style="9" bestFit="1" customWidth="1"/>
    <col min="13564" max="13564" width="9.33203125" style="9" customWidth="1"/>
    <col min="13565" max="13565" width="10.88671875" style="9" customWidth="1"/>
    <col min="13566" max="13566" width="9.5546875" style="9" bestFit="1" customWidth="1"/>
    <col min="13567" max="13567" width="9.5546875" style="9" customWidth="1"/>
    <col min="13568" max="13570" width="9.5546875" style="9" bestFit="1" customWidth="1"/>
    <col min="13571" max="13571" width="9.5546875" style="9" customWidth="1"/>
    <col min="13572" max="13586" width="9.6640625" style="9" customWidth="1"/>
    <col min="13587" max="13587" width="9.44140625" style="9" customWidth="1"/>
    <col min="13588" max="13588" width="0" style="9" hidden="1" customWidth="1"/>
    <col min="13589" max="13815" width="9.6640625" style="9"/>
    <col min="13816" max="13816" width="2.6640625" style="9" bestFit="1" customWidth="1"/>
    <col min="13817" max="13817" width="1.44140625" style="9" customWidth="1"/>
    <col min="13818" max="13818" width="23.109375" style="9" customWidth="1"/>
    <col min="13819" max="13819" width="10.44140625" style="9" bestFit="1" customWidth="1"/>
    <col min="13820" max="13820" width="9.33203125" style="9" customWidth="1"/>
    <col min="13821" max="13821" width="10.88671875" style="9" customWidth="1"/>
    <col min="13822" max="13822" width="9.5546875" style="9" bestFit="1" customWidth="1"/>
    <col min="13823" max="13823" width="9.5546875" style="9" customWidth="1"/>
    <col min="13824" max="13826" width="9.5546875" style="9" bestFit="1" customWidth="1"/>
    <col min="13827" max="13827" width="9.5546875" style="9" customWidth="1"/>
    <col min="13828" max="13842" width="9.6640625" style="9" customWidth="1"/>
    <col min="13843" max="13843" width="9.44140625" style="9" customWidth="1"/>
    <col min="13844" max="13844" width="0" style="9" hidden="1" customWidth="1"/>
    <col min="13845" max="14071" width="9.6640625" style="9"/>
    <col min="14072" max="14072" width="2.6640625" style="9" bestFit="1" customWidth="1"/>
    <col min="14073" max="14073" width="1.44140625" style="9" customWidth="1"/>
    <col min="14074" max="14074" width="23.109375" style="9" customWidth="1"/>
    <col min="14075" max="14075" width="10.44140625" style="9" bestFit="1" customWidth="1"/>
    <col min="14076" max="14076" width="9.33203125" style="9" customWidth="1"/>
    <col min="14077" max="14077" width="10.88671875" style="9" customWidth="1"/>
    <col min="14078" max="14078" width="9.5546875" style="9" bestFit="1" customWidth="1"/>
    <col min="14079" max="14079" width="9.5546875" style="9" customWidth="1"/>
    <col min="14080" max="14082" width="9.5546875" style="9" bestFit="1" customWidth="1"/>
    <col min="14083" max="14083" width="9.5546875" style="9" customWidth="1"/>
    <col min="14084" max="14098" width="9.6640625" style="9" customWidth="1"/>
    <col min="14099" max="14099" width="9.44140625" style="9" customWidth="1"/>
    <col min="14100" max="14100" width="0" style="9" hidden="1" customWidth="1"/>
    <col min="14101" max="14327" width="9.6640625" style="9"/>
    <col min="14328" max="14328" width="2.6640625" style="9" bestFit="1" customWidth="1"/>
    <col min="14329" max="14329" width="1.44140625" style="9" customWidth="1"/>
    <col min="14330" max="14330" width="23.109375" style="9" customWidth="1"/>
    <col min="14331" max="14331" width="10.44140625" style="9" bestFit="1" customWidth="1"/>
    <col min="14332" max="14332" width="9.33203125" style="9" customWidth="1"/>
    <col min="14333" max="14333" width="10.88671875" style="9" customWidth="1"/>
    <col min="14334" max="14334" width="9.5546875" style="9" bestFit="1" customWidth="1"/>
    <col min="14335" max="14335" width="9.5546875" style="9" customWidth="1"/>
    <col min="14336" max="14338" width="9.5546875" style="9" bestFit="1" customWidth="1"/>
    <col min="14339" max="14339" width="9.5546875" style="9" customWidth="1"/>
    <col min="14340" max="14354" width="9.6640625" style="9" customWidth="1"/>
    <col min="14355" max="14355" width="9.44140625" style="9" customWidth="1"/>
    <col min="14356" max="14356" width="0" style="9" hidden="1" customWidth="1"/>
    <col min="14357" max="14583" width="9.6640625" style="9"/>
    <col min="14584" max="14584" width="2.6640625" style="9" bestFit="1" customWidth="1"/>
    <col min="14585" max="14585" width="1.44140625" style="9" customWidth="1"/>
    <col min="14586" max="14586" width="23.109375" style="9" customWidth="1"/>
    <col min="14587" max="14587" width="10.44140625" style="9" bestFit="1" customWidth="1"/>
    <col min="14588" max="14588" width="9.33203125" style="9" customWidth="1"/>
    <col min="14589" max="14589" width="10.88671875" style="9" customWidth="1"/>
    <col min="14590" max="14590" width="9.5546875" style="9" bestFit="1" customWidth="1"/>
    <col min="14591" max="14591" width="9.5546875" style="9" customWidth="1"/>
    <col min="14592" max="14594" width="9.5546875" style="9" bestFit="1" customWidth="1"/>
    <col min="14595" max="14595" width="9.5546875" style="9" customWidth="1"/>
    <col min="14596" max="14610" width="9.6640625" style="9" customWidth="1"/>
    <col min="14611" max="14611" width="9.44140625" style="9" customWidth="1"/>
    <col min="14612" max="14612" width="0" style="9" hidden="1" customWidth="1"/>
    <col min="14613" max="14839" width="9.6640625" style="9"/>
    <col min="14840" max="14840" width="2.6640625" style="9" bestFit="1" customWidth="1"/>
    <col min="14841" max="14841" width="1.44140625" style="9" customWidth="1"/>
    <col min="14842" max="14842" width="23.109375" style="9" customWidth="1"/>
    <col min="14843" max="14843" width="10.44140625" style="9" bestFit="1" customWidth="1"/>
    <col min="14844" max="14844" width="9.33203125" style="9" customWidth="1"/>
    <col min="14845" max="14845" width="10.88671875" style="9" customWidth="1"/>
    <col min="14846" max="14846" width="9.5546875" style="9" bestFit="1" customWidth="1"/>
    <col min="14847" max="14847" width="9.5546875" style="9" customWidth="1"/>
    <col min="14848" max="14850" width="9.5546875" style="9" bestFit="1" customWidth="1"/>
    <col min="14851" max="14851" width="9.5546875" style="9" customWidth="1"/>
    <col min="14852" max="14866" width="9.6640625" style="9" customWidth="1"/>
    <col min="14867" max="14867" width="9.44140625" style="9" customWidth="1"/>
    <col min="14868" max="14868" width="0" style="9" hidden="1" customWidth="1"/>
    <col min="14869" max="15095" width="9.6640625" style="9"/>
    <col min="15096" max="15096" width="2.6640625" style="9" bestFit="1" customWidth="1"/>
    <col min="15097" max="15097" width="1.44140625" style="9" customWidth="1"/>
    <col min="15098" max="15098" width="23.109375" style="9" customWidth="1"/>
    <col min="15099" max="15099" width="10.44140625" style="9" bestFit="1" customWidth="1"/>
    <col min="15100" max="15100" width="9.33203125" style="9" customWidth="1"/>
    <col min="15101" max="15101" width="10.88671875" style="9" customWidth="1"/>
    <col min="15102" max="15102" width="9.5546875" style="9" bestFit="1" customWidth="1"/>
    <col min="15103" max="15103" width="9.5546875" style="9" customWidth="1"/>
    <col min="15104" max="15106" width="9.5546875" style="9" bestFit="1" customWidth="1"/>
    <col min="15107" max="15107" width="9.5546875" style="9" customWidth="1"/>
    <col min="15108" max="15122" width="9.6640625" style="9" customWidth="1"/>
    <col min="15123" max="15123" width="9.44140625" style="9" customWidth="1"/>
    <col min="15124" max="15124" width="0" style="9" hidden="1" customWidth="1"/>
    <col min="15125" max="15351" width="9.6640625" style="9"/>
    <col min="15352" max="15352" width="2.6640625" style="9" bestFit="1" customWidth="1"/>
    <col min="15353" max="15353" width="1.44140625" style="9" customWidth="1"/>
    <col min="15354" max="15354" width="23.109375" style="9" customWidth="1"/>
    <col min="15355" max="15355" width="10.44140625" style="9" bestFit="1" customWidth="1"/>
    <col min="15356" max="15356" width="9.33203125" style="9" customWidth="1"/>
    <col min="15357" max="15357" width="10.88671875" style="9" customWidth="1"/>
    <col min="15358" max="15358" width="9.5546875" style="9" bestFit="1" customWidth="1"/>
    <col min="15359" max="15359" width="9.5546875" style="9" customWidth="1"/>
    <col min="15360" max="15362" width="9.5546875" style="9" bestFit="1" customWidth="1"/>
    <col min="15363" max="15363" width="9.5546875" style="9" customWidth="1"/>
    <col min="15364" max="15378" width="9.6640625" style="9" customWidth="1"/>
    <col min="15379" max="15379" width="9.44140625" style="9" customWidth="1"/>
    <col min="15380" max="15380" width="0" style="9" hidden="1" customWidth="1"/>
    <col min="15381" max="15607" width="9.6640625" style="9"/>
    <col min="15608" max="15608" width="2.6640625" style="9" bestFit="1" customWidth="1"/>
    <col min="15609" max="15609" width="1.44140625" style="9" customWidth="1"/>
    <col min="15610" max="15610" width="23.109375" style="9" customWidth="1"/>
    <col min="15611" max="15611" width="10.44140625" style="9" bestFit="1" customWidth="1"/>
    <col min="15612" max="15612" width="9.33203125" style="9" customWidth="1"/>
    <col min="15613" max="15613" width="10.88671875" style="9" customWidth="1"/>
    <col min="15614" max="15614" width="9.5546875" style="9" bestFit="1" customWidth="1"/>
    <col min="15615" max="15615" width="9.5546875" style="9" customWidth="1"/>
    <col min="15616" max="15618" width="9.5546875" style="9" bestFit="1" customWidth="1"/>
    <col min="15619" max="15619" width="9.5546875" style="9" customWidth="1"/>
    <col min="15620" max="15634" width="9.6640625" style="9" customWidth="1"/>
    <col min="15635" max="15635" width="9.44140625" style="9" customWidth="1"/>
    <col min="15636" max="15636" width="0" style="9" hidden="1" customWidth="1"/>
    <col min="15637" max="15863" width="9.6640625" style="9"/>
    <col min="15864" max="15864" width="2.6640625" style="9" bestFit="1" customWidth="1"/>
    <col min="15865" max="15865" width="1.44140625" style="9" customWidth="1"/>
    <col min="15866" max="15866" width="23.109375" style="9" customWidth="1"/>
    <col min="15867" max="15867" width="10.44140625" style="9" bestFit="1" customWidth="1"/>
    <col min="15868" max="15868" width="9.33203125" style="9" customWidth="1"/>
    <col min="15869" max="15869" width="10.88671875" style="9" customWidth="1"/>
    <col min="15870" max="15870" width="9.5546875" style="9" bestFit="1" customWidth="1"/>
    <col min="15871" max="15871" width="9.5546875" style="9" customWidth="1"/>
    <col min="15872" max="15874" width="9.5546875" style="9" bestFit="1" customWidth="1"/>
    <col min="15875" max="15875" width="9.5546875" style="9" customWidth="1"/>
    <col min="15876" max="15890" width="9.6640625" style="9" customWidth="1"/>
    <col min="15891" max="15891" width="9.44140625" style="9" customWidth="1"/>
    <col min="15892" max="15892" width="0" style="9" hidden="1" customWidth="1"/>
    <col min="15893" max="16119" width="9.6640625" style="9"/>
    <col min="16120" max="16120" width="2.6640625" style="9" bestFit="1" customWidth="1"/>
    <col min="16121" max="16121" width="1.44140625" style="9" customWidth="1"/>
    <col min="16122" max="16122" width="23.109375" style="9" customWidth="1"/>
    <col min="16123" max="16123" width="10.44140625" style="9" bestFit="1" customWidth="1"/>
    <col min="16124" max="16124" width="9.33203125" style="9" customWidth="1"/>
    <col min="16125" max="16125" width="10.88671875" style="9" customWidth="1"/>
    <col min="16126" max="16126" width="9.5546875" style="9" bestFit="1" customWidth="1"/>
    <col min="16127" max="16127" width="9.5546875" style="9" customWidth="1"/>
    <col min="16128" max="16130" width="9.5546875" style="9" bestFit="1" customWidth="1"/>
    <col min="16131" max="16131" width="9.5546875" style="9" customWidth="1"/>
    <col min="16132" max="16146" width="9.6640625" style="9" customWidth="1"/>
    <col min="16147" max="16147" width="9.44140625" style="9" customWidth="1"/>
    <col min="16148" max="16148" width="0" style="9" hidden="1" customWidth="1"/>
    <col min="16149" max="16384" width="9.6640625" style="9"/>
  </cols>
  <sheetData>
    <row r="1" spans="1:21" ht="10.199999999999999" x14ac:dyDescent="0.2">
      <c r="G1" s="10"/>
      <c r="J1" s="8" t="s">
        <v>59</v>
      </c>
      <c r="P1" s="8" t="s">
        <v>59</v>
      </c>
      <c r="U1" s="8" t="s">
        <v>59</v>
      </c>
    </row>
    <row r="2" spans="1:21" ht="10.199999999999999" x14ac:dyDescent="0.2">
      <c r="G2" s="10"/>
      <c r="J2" s="10" t="s">
        <v>27</v>
      </c>
      <c r="P2" s="10" t="s">
        <v>27</v>
      </c>
      <c r="U2" s="10" t="s">
        <v>27</v>
      </c>
    </row>
    <row r="3" spans="1:21" ht="10.199999999999999" x14ac:dyDescent="0.2">
      <c r="G3" s="10"/>
      <c r="J3" s="8" t="s">
        <v>41</v>
      </c>
      <c r="P3" s="8" t="s">
        <v>42</v>
      </c>
      <c r="S3" s="13"/>
      <c r="U3" s="8" t="s">
        <v>43</v>
      </c>
    </row>
    <row r="4" spans="1:21" ht="10.199999999999999" x14ac:dyDescent="0.2">
      <c r="G4" s="8"/>
      <c r="P4" s="8"/>
    </row>
    <row r="7" spans="1:21" ht="10.199999999999999" x14ac:dyDescent="0.2">
      <c r="E7" s="58"/>
      <c r="F7" s="59"/>
      <c r="G7" s="83" t="str">
        <f>'Part 121'!D6</f>
        <v>Quarter Ended September 30, 2017</v>
      </c>
      <c r="H7" s="59"/>
      <c r="I7" s="59"/>
      <c r="J7" s="59"/>
      <c r="K7" s="59"/>
      <c r="L7" s="59"/>
      <c r="M7" s="58" t="str">
        <f>G7</f>
        <v>Quarter Ended September 30, 2017</v>
      </c>
      <c r="N7" s="59"/>
      <c r="O7" s="59"/>
      <c r="P7" s="59"/>
      <c r="Q7" s="59"/>
      <c r="R7" s="58" t="str">
        <f>M7</f>
        <v>Quarter Ended September 30, 2017</v>
      </c>
      <c r="S7" s="59"/>
      <c r="T7" s="59"/>
    </row>
    <row r="8" spans="1:21" ht="10.199999999999999" x14ac:dyDescent="0.2">
      <c r="D8" s="9"/>
      <c r="E8" s="8"/>
      <c r="G8" s="6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ht="10.199999999999999" x14ac:dyDescent="0.2">
      <c r="B9" s="24"/>
      <c r="C9" s="24"/>
      <c r="D9" s="9" t="s">
        <v>0</v>
      </c>
      <c r="E9" s="19"/>
      <c r="F9" s="10" t="s">
        <v>109</v>
      </c>
      <c r="G9" s="8" t="s">
        <v>89</v>
      </c>
      <c r="H9" s="8" t="s">
        <v>89</v>
      </c>
      <c r="I9" s="10" t="s">
        <v>4</v>
      </c>
      <c r="J9" s="10" t="s">
        <v>4</v>
      </c>
      <c r="K9" s="10" t="s">
        <v>4</v>
      </c>
      <c r="L9" s="10" t="s">
        <v>5</v>
      </c>
      <c r="M9" s="10" t="s">
        <v>5</v>
      </c>
      <c r="N9" s="10" t="s">
        <v>6</v>
      </c>
      <c r="O9" s="10" t="s">
        <v>6</v>
      </c>
      <c r="P9" s="10" t="s">
        <v>6</v>
      </c>
      <c r="Q9" s="10" t="s">
        <v>6</v>
      </c>
      <c r="R9" s="10" t="s">
        <v>6</v>
      </c>
      <c r="S9" s="10" t="s">
        <v>2</v>
      </c>
      <c r="T9" s="10" t="s">
        <v>7</v>
      </c>
      <c r="U9" s="10" t="s">
        <v>103</v>
      </c>
    </row>
    <row r="10" spans="1:21" ht="10.199999999999999" x14ac:dyDescent="0.2">
      <c r="B10" s="24"/>
      <c r="C10" s="24"/>
      <c r="D10" s="9" t="s">
        <v>62</v>
      </c>
      <c r="E10" s="19"/>
      <c r="F10" s="10" t="s">
        <v>91</v>
      </c>
      <c r="G10" s="10" t="s">
        <v>96</v>
      </c>
      <c r="H10" s="10" t="s">
        <v>96</v>
      </c>
      <c r="I10" s="10" t="s">
        <v>97</v>
      </c>
      <c r="J10" s="10" t="s">
        <v>97</v>
      </c>
      <c r="K10" s="10" t="s">
        <v>97</v>
      </c>
      <c r="L10" s="10" t="s">
        <v>98</v>
      </c>
      <c r="M10" s="10" t="s">
        <v>98</v>
      </c>
      <c r="N10" s="10" t="s">
        <v>99</v>
      </c>
      <c r="O10" s="10" t="s">
        <v>99</v>
      </c>
      <c r="P10" s="10" t="s">
        <v>99</v>
      </c>
      <c r="Q10" s="10" t="s">
        <v>99</v>
      </c>
      <c r="R10" s="10" t="s">
        <v>99</v>
      </c>
      <c r="S10" s="10" t="s">
        <v>100</v>
      </c>
      <c r="T10" s="10" t="s">
        <v>101</v>
      </c>
      <c r="U10" s="10" t="s">
        <v>104</v>
      </c>
    </row>
    <row r="11" spans="1:21" ht="10.199999999999999" x14ac:dyDescent="0.2">
      <c r="D11" s="61" t="s">
        <v>63</v>
      </c>
      <c r="E11" s="8"/>
      <c r="F11" s="10" t="s">
        <v>12</v>
      </c>
      <c r="G11" s="10" t="s">
        <v>20</v>
      </c>
      <c r="H11" s="10" t="s">
        <v>12</v>
      </c>
      <c r="I11" s="10" t="s">
        <v>10</v>
      </c>
      <c r="J11" s="10" t="s">
        <v>11</v>
      </c>
      <c r="K11" s="10" t="s">
        <v>12</v>
      </c>
      <c r="L11" s="10" t="s">
        <v>20</v>
      </c>
      <c r="M11" s="10" t="s">
        <v>12</v>
      </c>
      <c r="N11" s="10" t="s">
        <v>20</v>
      </c>
      <c r="O11" s="10" t="s">
        <v>9</v>
      </c>
      <c r="P11" s="10" t="s">
        <v>10</v>
      </c>
      <c r="Q11" s="10" t="s">
        <v>12</v>
      </c>
      <c r="R11" s="10" t="s">
        <v>13</v>
      </c>
      <c r="S11" s="10" t="s">
        <v>9</v>
      </c>
      <c r="T11" s="10" t="s">
        <v>12</v>
      </c>
      <c r="U11" s="10" t="s">
        <v>20</v>
      </c>
    </row>
    <row r="12" spans="1:21" ht="10.199999999999999" x14ac:dyDescent="0.2">
      <c r="D12" s="25" t="s">
        <v>8</v>
      </c>
      <c r="E12" s="19" t="s">
        <v>21</v>
      </c>
      <c r="F12" s="62">
        <v>415</v>
      </c>
      <c r="G12" s="11">
        <v>35</v>
      </c>
      <c r="H12" s="11">
        <v>416</v>
      </c>
      <c r="I12" s="62">
        <v>405</v>
      </c>
      <c r="J12" s="11">
        <v>412</v>
      </c>
      <c r="K12" s="62">
        <v>415</v>
      </c>
      <c r="L12" s="62">
        <v>35</v>
      </c>
      <c r="M12" s="62">
        <v>416</v>
      </c>
      <c r="N12" s="62">
        <v>35</v>
      </c>
      <c r="O12" s="62">
        <v>194</v>
      </c>
      <c r="P12" s="62">
        <v>405</v>
      </c>
      <c r="Q12" s="62">
        <v>416</v>
      </c>
      <c r="R12" s="62">
        <v>417</v>
      </c>
      <c r="S12" s="62">
        <v>194</v>
      </c>
      <c r="T12" s="62">
        <v>416</v>
      </c>
      <c r="U12" s="62">
        <v>35</v>
      </c>
    </row>
    <row r="13" spans="1:21" ht="10.199999999999999" x14ac:dyDescent="0.2">
      <c r="A13" s="7">
        <v>1</v>
      </c>
      <c r="B13" s="5" t="s">
        <v>14</v>
      </c>
      <c r="C13" s="5">
        <v>1</v>
      </c>
      <c r="D13" s="5" t="s">
        <v>44</v>
      </c>
      <c r="E13" s="1">
        <f>SUM(F13:U13)</f>
        <v>7185943</v>
      </c>
      <c r="F13" s="88">
        <v>215759</v>
      </c>
      <c r="G13" s="88">
        <v>105413</v>
      </c>
      <c r="H13" s="88">
        <v>74497</v>
      </c>
      <c r="I13" s="89">
        <v>201500</v>
      </c>
      <c r="J13" s="88">
        <v>91993</v>
      </c>
      <c r="K13" s="89">
        <v>735621</v>
      </c>
      <c r="L13" s="90">
        <v>78180</v>
      </c>
      <c r="M13" s="90">
        <v>894894</v>
      </c>
      <c r="N13" s="89">
        <v>431158</v>
      </c>
      <c r="O13" s="89">
        <v>515546</v>
      </c>
      <c r="P13" s="89">
        <v>1226122</v>
      </c>
      <c r="Q13" s="89">
        <v>1536136</v>
      </c>
      <c r="R13" s="89">
        <v>0</v>
      </c>
      <c r="S13" s="89">
        <v>656249</v>
      </c>
      <c r="T13" s="89">
        <v>422875</v>
      </c>
      <c r="U13" s="89">
        <v>0</v>
      </c>
    </row>
    <row r="14" spans="1:21" ht="12" customHeight="1" x14ac:dyDescent="0.2">
      <c r="A14" s="7">
        <f>A13+1</f>
        <v>2</v>
      </c>
      <c r="B14" s="5" t="s">
        <v>14</v>
      </c>
      <c r="C14" s="5">
        <v>2</v>
      </c>
      <c r="D14" s="2" t="s">
        <v>45</v>
      </c>
      <c r="E14" s="2">
        <f>SUM(F14:U14)</f>
        <v>1866994</v>
      </c>
      <c r="F14" s="91">
        <v>78163</v>
      </c>
      <c r="G14" s="91">
        <v>15830</v>
      </c>
      <c r="H14" s="91">
        <v>15435</v>
      </c>
      <c r="I14" s="91">
        <v>56432</v>
      </c>
      <c r="J14" s="91">
        <v>25764</v>
      </c>
      <c r="K14" s="91">
        <v>206019</v>
      </c>
      <c r="L14" s="92">
        <v>21899</v>
      </c>
      <c r="M14" s="92">
        <v>147916</v>
      </c>
      <c r="N14" s="91">
        <v>64464</v>
      </c>
      <c r="O14" s="91">
        <v>79449</v>
      </c>
      <c r="P14" s="91">
        <v>369238</v>
      </c>
      <c r="Q14" s="91">
        <v>413409</v>
      </c>
      <c r="R14" s="91">
        <v>0</v>
      </c>
      <c r="S14" s="91">
        <v>168420</v>
      </c>
      <c r="T14" s="91">
        <v>204556</v>
      </c>
      <c r="U14" s="91">
        <v>0</v>
      </c>
    </row>
    <row r="15" spans="1:21" ht="12" customHeight="1" x14ac:dyDescent="0.2">
      <c r="A15" s="7">
        <v>3</v>
      </c>
      <c r="B15" s="5" t="s">
        <v>14</v>
      </c>
      <c r="C15" s="5">
        <v>3</v>
      </c>
      <c r="D15" s="2" t="s">
        <v>46</v>
      </c>
      <c r="E15" s="2">
        <f>SUM(F15:U15)</f>
        <v>36519</v>
      </c>
      <c r="F15" s="91">
        <v>1600</v>
      </c>
      <c r="G15" s="91">
        <v>931</v>
      </c>
      <c r="H15" s="91">
        <v>221</v>
      </c>
      <c r="I15" s="91">
        <v>418</v>
      </c>
      <c r="J15" s="91">
        <v>229</v>
      </c>
      <c r="K15" s="91">
        <v>3052</v>
      </c>
      <c r="L15" s="99">
        <v>1395</v>
      </c>
      <c r="M15" s="99">
        <v>2941</v>
      </c>
      <c r="N15" s="91">
        <v>4162</v>
      </c>
      <c r="O15" s="91">
        <v>2241</v>
      </c>
      <c r="P15" s="91">
        <v>2894</v>
      </c>
      <c r="Q15" s="91">
        <v>7915</v>
      </c>
      <c r="R15" s="91">
        <v>0</v>
      </c>
      <c r="S15" s="91">
        <v>4430</v>
      </c>
      <c r="T15" s="91">
        <v>4090</v>
      </c>
      <c r="U15" s="91">
        <v>0</v>
      </c>
    </row>
    <row r="16" spans="1:21" ht="11.1" customHeight="1" x14ac:dyDescent="0.2">
      <c r="D16" s="2"/>
      <c r="E16" s="2"/>
      <c r="F16" s="2"/>
      <c r="G16" s="2"/>
      <c r="H16" s="2"/>
      <c r="I16" s="2"/>
      <c r="J16" s="2"/>
      <c r="K16" s="2"/>
      <c r="L16" s="100"/>
      <c r="M16" s="100"/>
      <c r="N16" s="2"/>
      <c r="O16" s="2"/>
      <c r="P16" s="2"/>
      <c r="Q16" s="2"/>
      <c r="R16" s="2"/>
      <c r="S16" s="2"/>
      <c r="T16" s="2"/>
      <c r="U16" s="2"/>
    </row>
    <row r="17" spans="1:21" ht="10.199999999999999" x14ac:dyDescent="0.2">
      <c r="A17" s="7">
        <v>4</v>
      </c>
      <c r="B17" s="5" t="s">
        <v>14</v>
      </c>
      <c r="C17" s="5">
        <v>4</v>
      </c>
      <c r="D17" s="5" t="s">
        <v>36</v>
      </c>
      <c r="E17" s="2">
        <f>SUM(F17:U17)</f>
        <v>35030</v>
      </c>
      <c r="F17" s="91">
        <v>1574</v>
      </c>
      <c r="G17" s="91">
        <v>929</v>
      </c>
      <c r="H17" s="91">
        <v>220</v>
      </c>
      <c r="I17" s="91">
        <v>417</v>
      </c>
      <c r="J17" s="91">
        <v>224</v>
      </c>
      <c r="K17" s="91">
        <v>3021</v>
      </c>
      <c r="L17" s="101">
        <v>1395</v>
      </c>
      <c r="M17" s="101">
        <v>2941</v>
      </c>
      <c r="N17" s="91">
        <v>3918</v>
      </c>
      <c r="O17" s="91">
        <v>2055</v>
      </c>
      <c r="P17" s="91">
        <v>2685</v>
      </c>
      <c r="Q17" s="91">
        <v>7442</v>
      </c>
      <c r="R17" s="91">
        <v>0</v>
      </c>
      <c r="S17" s="91">
        <v>4191</v>
      </c>
      <c r="T17" s="91">
        <v>4018</v>
      </c>
      <c r="U17" s="91">
        <v>0</v>
      </c>
    </row>
    <row r="18" spans="1:21" ht="10.199999999999999" x14ac:dyDescent="0.2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0.199999999999999" x14ac:dyDescent="0.2">
      <c r="A19" s="7">
        <f>A17+1</f>
        <v>5</v>
      </c>
      <c r="B19" s="5" t="s">
        <v>14</v>
      </c>
      <c r="C19" s="5">
        <v>5</v>
      </c>
      <c r="D19" s="5" t="s">
        <v>37</v>
      </c>
      <c r="E19" s="2">
        <f>SUM(F19:U19)</f>
        <v>29419</v>
      </c>
      <c r="F19" s="91">
        <v>1538</v>
      </c>
      <c r="G19" s="91">
        <v>840</v>
      </c>
      <c r="H19" s="91">
        <v>191</v>
      </c>
      <c r="I19" s="91">
        <v>270</v>
      </c>
      <c r="J19" s="91">
        <v>133</v>
      </c>
      <c r="K19" s="91">
        <v>2590</v>
      </c>
      <c r="L19" s="91">
        <v>1334</v>
      </c>
      <c r="M19" s="91">
        <v>2637</v>
      </c>
      <c r="N19" s="91">
        <v>3444</v>
      </c>
      <c r="O19" s="91">
        <v>1995</v>
      </c>
      <c r="P19" s="91">
        <v>2249</v>
      </c>
      <c r="Q19" s="91">
        <v>6994</v>
      </c>
      <c r="R19" s="91">
        <v>0</v>
      </c>
      <c r="S19" s="91">
        <v>1872</v>
      </c>
      <c r="T19" s="91">
        <v>3332</v>
      </c>
      <c r="U19" s="91">
        <v>0</v>
      </c>
    </row>
    <row r="20" spans="1:21" ht="10.199999999999999" x14ac:dyDescent="0.2">
      <c r="A20" s="7">
        <f t="shared" ref="A20:A28" si="0">A19+1</f>
        <v>6</v>
      </c>
      <c r="B20" s="5" t="s">
        <v>14</v>
      </c>
      <c r="C20" s="5">
        <v>6</v>
      </c>
      <c r="D20" s="5" t="s">
        <v>38</v>
      </c>
      <c r="E20" s="2">
        <f>SUM(F20:U20)</f>
        <v>778190</v>
      </c>
      <c r="F20" s="91">
        <v>12227</v>
      </c>
      <c r="G20" s="91">
        <v>12468</v>
      </c>
      <c r="H20" s="91">
        <v>10577</v>
      </c>
      <c r="I20" s="91">
        <v>15147</v>
      </c>
      <c r="J20" s="91">
        <v>13194</v>
      </c>
      <c r="K20" s="91">
        <v>62716</v>
      </c>
      <c r="L20" s="91">
        <v>9215</v>
      </c>
      <c r="M20" s="91">
        <v>43447</v>
      </c>
      <c r="N20" s="91">
        <v>23980</v>
      </c>
      <c r="O20" s="91">
        <v>28139</v>
      </c>
      <c r="P20" s="91">
        <v>327194</v>
      </c>
      <c r="Q20" s="91">
        <v>163738</v>
      </c>
      <c r="R20" s="91">
        <v>0</v>
      </c>
      <c r="S20" s="91">
        <v>13216</v>
      </c>
      <c r="T20" s="91">
        <v>42932</v>
      </c>
      <c r="U20" s="91">
        <v>0</v>
      </c>
    </row>
    <row r="21" spans="1:21" ht="10.199999999999999" x14ac:dyDescent="0.2">
      <c r="A21" s="7">
        <f t="shared" si="0"/>
        <v>7</v>
      </c>
      <c r="B21" s="5" t="s">
        <v>14</v>
      </c>
      <c r="C21" s="5">
        <v>7</v>
      </c>
      <c r="D21" s="5" t="s">
        <v>39</v>
      </c>
      <c r="E21" s="2">
        <f>SUM(F21:U21)</f>
        <v>2294105</v>
      </c>
      <c r="F21" s="91">
        <v>123053</v>
      </c>
      <c r="G21" s="91">
        <v>15999</v>
      </c>
      <c r="H21" s="91">
        <v>12663</v>
      </c>
      <c r="I21" s="91">
        <v>47298</v>
      </c>
      <c r="J21" s="91">
        <v>19127</v>
      </c>
      <c r="K21" s="91">
        <v>193071</v>
      </c>
      <c r="L21" s="91">
        <v>26026</v>
      </c>
      <c r="M21" s="91">
        <v>168719</v>
      </c>
      <c r="N21" s="91">
        <v>89883</v>
      </c>
      <c r="O21" s="91">
        <v>122946</v>
      </c>
      <c r="P21" s="91">
        <v>487713</v>
      </c>
      <c r="Q21" s="91">
        <v>546499</v>
      </c>
      <c r="R21" s="91">
        <v>0</v>
      </c>
      <c r="S21" s="91">
        <v>103408</v>
      </c>
      <c r="T21" s="91">
        <v>337700</v>
      </c>
      <c r="U21" s="91">
        <v>0</v>
      </c>
    </row>
    <row r="22" spans="1:21" ht="10.199999999999999" x14ac:dyDescent="0.2">
      <c r="A22" s="7">
        <f t="shared" si="0"/>
        <v>8</v>
      </c>
      <c r="B22" s="5" t="s">
        <v>14</v>
      </c>
      <c r="C22" s="5">
        <v>8</v>
      </c>
      <c r="D22" s="13" t="s">
        <v>28</v>
      </c>
      <c r="E22" s="14">
        <f>E13/E14</f>
        <v>3.85</v>
      </c>
      <c r="F22" s="14">
        <f>IF(ISERROR(F13/F14),0,(F13/F14))</f>
        <v>2.76</v>
      </c>
      <c r="G22" s="14">
        <f t="shared" ref="G22:U22" si="1">IF(ISERROR(G13/G14),0,(G13/G14))</f>
        <v>6.66</v>
      </c>
      <c r="H22" s="14">
        <f t="shared" si="1"/>
        <v>4.83</v>
      </c>
      <c r="I22" s="14">
        <f t="shared" si="1"/>
        <v>3.57</v>
      </c>
      <c r="J22" s="14">
        <f t="shared" si="1"/>
        <v>3.57</v>
      </c>
      <c r="K22" s="14">
        <f t="shared" si="1"/>
        <v>3.57</v>
      </c>
      <c r="L22" s="14">
        <f t="shared" si="1"/>
        <v>3.57</v>
      </c>
      <c r="M22" s="14">
        <f t="shared" si="1"/>
        <v>6.05</v>
      </c>
      <c r="N22" s="14">
        <f t="shared" si="1"/>
        <v>6.69</v>
      </c>
      <c r="O22" s="14">
        <f t="shared" si="1"/>
        <v>6.49</v>
      </c>
      <c r="P22" s="14">
        <f t="shared" si="1"/>
        <v>3.32</v>
      </c>
      <c r="Q22" s="14">
        <f t="shared" si="1"/>
        <v>3.72</v>
      </c>
      <c r="R22" s="14">
        <f t="shared" si="1"/>
        <v>0</v>
      </c>
      <c r="S22" s="14">
        <f t="shared" si="1"/>
        <v>3.9</v>
      </c>
      <c r="T22" s="14">
        <f t="shared" si="1"/>
        <v>2.0699999999999998</v>
      </c>
      <c r="U22" s="14">
        <f t="shared" si="1"/>
        <v>0</v>
      </c>
    </row>
    <row r="23" spans="1:21" ht="10.199999999999999" x14ac:dyDescent="0.2">
      <c r="A23" s="7">
        <f t="shared" si="0"/>
        <v>9</v>
      </c>
      <c r="B23" s="5" t="s">
        <v>14</v>
      </c>
      <c r="C23" s="5">
        <v>9</v>
      </c>
      <c r="D23" s="15" t="s">
        <v>47</v>
      </c>
      <c r="E23" s="63"/>
      <c r="F23" s="14">
        <f>IF(ISERROR(F14/F17),0,(F14/F17))</f>
        <v>49.66</v>
      </c>
      <c r="G23" s="14">
        <f t="shared" ref="G23:U23" si="2">IF(ISERROR(G14/G17),0,(G14/G17))</f>
        <v>17.04</v>
      </c>
      <c r="H23" s="14">
        <f t="shared" si="2"/>
        <v>70.16</v>
      </c>
      <c r="I23" s="14">
        <f t="shared" si="2"/>
        <v>135.33000000000001</v>
      </c>
      <c r="J23" s="14">
        <f t="shared" si="2"/>
        <v>115.02</v>
      </c>
      <c r="K23" s="14">
        <f t="shared" si="2"/>
        <v>68.2</v>
      </c>
      <c r="L23" s="14">
        <f t="shared" si="2"/>
        <v>15.7</v>
      </c>
      <c r="M23" s="14">
        <f t="shared" si="2"/>
        <v>50.29</v>
      </c>
      <c r="N23" s="14">
        <f t="shared" si="2"/>
        <v>16.45</v>
      </c>
      <c r="O23" s="14">
        <f t="shared" si="2"/>
        <v>38.659999999999997</v>
      </c>
      <c r="P23" s="14">
        <f t="shared" si="2"/>
        <v>137.52000000000001</v>
      </c>
      <c r="Q23" s="14">
        <f t="shared" si="2"/>
        <v>55.55</v>
      </c>
      <c r="R23" s="14">
        <f t="shared" si="2"/>
        <v>0</v>
      </c>
      <c r="S23" s="14">
        <f t="shared" si="2"/>
        <v>40.19</v>
      </c>
      <c r="T23" s="14">
        <f t="shared" si="2"/>
        <v>50.91</v>
      </c>
      <c r="U23" s="14">
        <f t="shared" si="2"/>
        <v>0</v>
      </c>
    </row>
    <row r="24" spans="1:21" ht="10.199999999999999" x14ac:dyDescent="0.2">
      <c r="A24" s="7">
        <f t="shared" si="0"/>
        <v>10</v>
      </c>
      <c r="B24" s="5" t="s">
        <v>14</v>
      </c>
      <c r="C24" s="5">
        <v>10</v>
      </c>
      <c r="D24" s="13" t="s">
        <v>48</v>
      </c>
      <c r="E24" s="14"/>
      <c r="F24" s="14">
        <f>IF(ISERROR(F13/F17),0,(F13/F17))</f>
        <v>137.08000000000001</v>
      </c>
      <c r="G24" s="14">
        <f t="shared" ref="G24:U24" si="3">IF(ISERROR(G13/G17),0,(G13/G17))</f>
        <v>113.47</v>
      </c>
      <c r="H24" s="14">
        <f t="shared" si="3"/>
        <v>338.62</v>
      </c>
      <c r="I24" s="14">
        <f t="shared" si="3"/>
        <v>483.21</v>
      </c>
      <c r="J24" s="14">
        <f t="shared" si="3"/>
        <v>410.68</v>
      </c>
      <c r="K24" s="14">
        <f t="shared" si="3"/>
        <v>243.5</v>
      </c>
      <c r="L24" s="14">
        <f t="shared" si="3"/>
        <v>56.04</v>
      </c>
      <c r="M24" s="14">
        <f t="shared" si="3"/>
        <v>304.27999999999997</v>
      </c>
      <c r="N24" s="14">
        <f t="shared" si="3"/>
        <v>110.05</v>
      </c>
      <c r="O24" s="14">
        <f t="shared" si="3"/>
        <v>250.87</v>
      </c>
      <c r="P24" s="14">
        <f t="shared" si="3"/>
        <v>456.66</v>
      </c>
      <c r="Q24" s="14">
        <f t="shared" si="3"/>
        <v>206.41</v>
      </c>
      <c r="R24" s="14">
        <f t="shared" si="3"/>
        <v>0</v>
      </c>
      <c r="S24" s="14">
        <f t="shared" si="3"/>
        <v>156.59</v>
      </c>
      <c r="T24" s="14">
        <f t="shared" si="3"/>
        <v>105.25</v>
      </c>
      <c r="U24" s="14">
        <f t="shared" si="3"/>
        <v>0</v>
      </c>
    </row>
    <row r="25" spans="1:21" ht="10.199999999999999" x14ac:dyDescent="0.2">
      <c r="A25" s="7">
        <f>A24+1</f>
        <v>11</v>
      </c>
      <c r="C25" s="5">
        <v>11</v>
      </c>
      <c r="D25" s="13" t="s">
        <v>88</v>
      </c>
      <c r="E25" s="1">
        <f>E13*E19/E17</f>
        <v>6034920</v>
      </c>
      <c r="F25" s="1">
        <f>IF(ISERROR(F13*F19/F17),0,(F13*F19/F17))</f>
        <v>210824</v>
      </c>
      <c r="G25" s="1">
        <f t="shared" ref="G25:U25" si="4">IF(ISERROR(G13*G19/G17),0,(G13*G19/G17))</f>
        <v>95314</v>
      </c>
      <c r="H25" s="1">
        <f t="shared" si="4"/>
        <v>64677</v>
      </c>
      <c r="I25" s="1">
        <f t="shared" si="4"/>
        <v>130468</v>
      </c>
      <c r="J25" s="1">
        <f t="shared" si="4"/>
        <v>54621</v>
      </c>
      <c r="K25" s="1">
        <f t="shared" si="4"/>
        <v>630671</v>
      </c>
      <c r="L25" s="1">
        <f t="shared" si="4"/>
        <v>74761</v>
      </c>
      <c r="M25" s="1">
        <f t="shared" si="4"/>
        <v>802392</v>
      </c>
      <c r="N25" s="1">
        <f t="shared" si="4"/>
        <v>378996</v>
      </c>
      <c r="O25" s="1">
        <f t="shared" si="4"/>
        <v>500494</v>
      </c>
      <c r="P25" s="1">
        <f t="shared" si="4"/>
        <v>1027020</v>
      </c>
      <c r="Q25" s="1">
        <f t="shared" si="4"/>
        <v>1443662</v>
      </c>
      <c r="R25" s="1">
        <f t="shared" si="4"/>
        <v>0</v>
      </c>
      <c r="S25" s="1">
        <f t="shared" si="4"/>
        <v>293128</v>
      </c>
      <c r="T25" s="1">
        <f t="shared" si="4"/>
        <v>350677</v>
      </c>
      <c r="U25" s="1">
        <f t="shared" si="4"/>
        <v>0</v>
      </c>
    </row>
    <row r="26" spans="1:21" ht="10.199999999999999" x14ac:dyDescent="0.2">
      <c r="A26" s="7">
        <f t="shared" si="0"/>
        <v>12</v>
      </c>
      <c r="B26" s="5" t="s">
        <v>14</v>
      </c>
      <c r="C26" s="5">
        <v>12</v>
      </c>
      <c r="D26" s="13" t="s">
        <v>49</v>
      </c>
      <c r="E26" s="16">
        <f>E25/E21</f>
        <v>2.6305999999999998</v>
      </c>
      <c r="F26" s="16">
        <f>IF(ISERROR(F25/F21),0,(F25/F21))</f>
        <v>1.7133</v>
      </c>
      <c r="G26" s="16">
        <f t="shared" ref="G26:U26" si="5">IF(ISERROR(G25/G21),0,(G25/G21))</f>
        <v>5.9574999999999996</v>
      </c>
      <c r="H26" s="16">
        <f t="shared" si="5"/>
        <v>5.1075999999999997</v>
      </c>
      <c r="I26" s="16">
        <f t="shared" si="5"/>
        <v>2.7584</v>
      </c>
      <c r="J26" s="16">
        <f t="shared" si="5"/>
        <v>2.8557000000000001</v>
      </c>
      <c r="K26" s="16">
        <f t="shared" si="5"/>
        <v>3.2665000000000002</v>
      </c>
      <c r="L26" s="16">
        <f t="shared" si="5"/>
        <v>2.8725999999999998</v>
      </c>
      <c r="M26" s="16">
        <f t="shared" si="5"/>
        <v>4.7557999999999998</v>
      </c>
      <c r="N26" s="16">
        <f t="shared" si="5"/>
        <v>4.2164999999999999</v>
      </c>
      <c r="O26" s="16">
        <f t="shared" si="5"/>
        <v>4.0708000000000002</v>
      </c>
      <c r="P26" s="16">
        <f t="shared" si="5"/>
        <v>2.1057999999999999</v>
      </c>
      <c r="Q26" s="16">
        <f t="shared" si="5"/>
        <v>2.6417000000000002</v>
      </c>
      <c r="R26" s="16">
        <f t="shared" si="5"/>
        <v>0</v>
      </c>
      <c r="S26" s="16">
        <f t="shared" si="5"/>
        <v>2.8347000000000002</v>
      </c>
      <c r="T26" s="16">
        <f t="shared" si="5"/>
        <v>1.0384</v>
      </c>
      <c r="U26" s="16">
        <f t="shared" si="5"/>
        <v>0</v>
      </c>
    </row>
    <row r="27" spans="1:21" ht="11.1" customHeight="1" x14ac:dyDescent="0.2">
      <c r="A27" s="7">
        <f t="shared" si="0"/>
        <v>13</v>
      </c>
      <c r="C27" s="5">
        <v>13</v>
      </c>
      <c r="D27" s="5" t="s">
        <v>17</v>
      </c>
      <c r="E27" s="17">
        <f>SUM(F27:U27)</f>
        <v>1</v>
      </c>
      <c r="F27" s="26">
        <f t="shared" ref="F27:U27" si="6">F20/$E20</f>
        <v>1.5709999999999998E-2</v>
      </c>
      <c r="G27" s="26">
        <f t="shared" si="6"/>
        <v>1.602E-2</v>
      </c>
      <c r="H27" s="26">
        <f t="shared" si="6"/>
        <v>1.359E-2</v>
      </c>
      <c r="I27" s="26">
        <f t="shared" si="6"/>
        <v>1.9460000000000002E-2</v>
      </c>
      <c r="J27" s="26">
        <f t="shared" si="6"/>
        <v>1.695E-2</v>
      </c>
      <c r="K27" s="26">
        <f t="shared" si="6"/>
        <v>8.0589999999999995E-2</v>
      </c>
      <c r="L27" s="26">
        <f t="shared" si="6"/>
        <v>1.184E-2</v>
      </c>
      <c r="M27" s="26">
        <f t="shared" si="6"/>
        <v>5.5829999999999998E-2</v>
      </c>
      <c r="N27" s="26">
        <f t="shared" si="6"/>
        <v>3.082E-2</v>
      </c>
      <c r="O27" s="26">
        <f t="shared" si="6"/>
        <v>3.6159999999999998E-2</v>
      </c>
      <c r="P27" s="26">
        <f t="shared" si="6"/>
        <v>0.42046</v>
      </c>
      <c r="Q27" s="26">
        <f t="shared" si="6"/>
        <v>0.21041000000000001</v>
      </c>
      <c r="R27" s="26">
        <f t="shared" si="6"/>
        <v>0</v>
      </c>
      <c r="S27" s="26">
        <f t="shared" si="6"/>
        <v>1.6979999999999999E-2</v>
      </c>
      <c r="T27" s="26">
        <f t="shared" si="6"/>
        <v>5.5169999999999997E-2</v>
      </c>
      <c r="U27" s="26">
        <f t="shared" si="6"/>
        <v>0</v>
      </c>
    </row>
    <row r="28" spans="1:21" ht="11.1" customHeight="1" x14ac:dyDescent="0.2">
      <c r="A28" s="7">
        <f t="shared" si="0"/>
        <v>14</v>
      </c>
      <c r="B28" s="5" t="s">
        <v>14</v>
      </c>
      <c r="C28" s="5">
        <v>14</v>
      </c>
      <c r="D28" s="5" t="s">
        <v>18</v>
      </c>
      <c r="E28" s="18">
        <f>SUM(F28:U28)</f>
        <v>2.6802999999999999</v>
      </c>
      <c r="F28" s="16">
        <f t="shared" ref="F28:U28" si="7">F27*F26</f>
        <v>2.69E-2</v>
      </c>
      <c r="G28" s="16">
        <f t="shared" si="7"/>
        <v>9.5399999999999999E-2</v>
      </c>
      <c r="H28" s="16">
        <f t="shared" si="7"/>
        <v>6.9400000000000003E-2</v>
      </c>
      <c r="I28" s="16">
        <f t="shared" si="7"/>
        <v>5.3699999999999998E-2</v>
      </c>
      <c r="J28" s="16">
        <f t="shared" si="7"/>
        <v>4.8399999999999999E-2</v>
      </c>
      <c r="K28" s="16">
        <f t="shared" si="7"/>
        <v>0.26319999999999999</v>
      </c>
      <c r="L28" s="16">
        <f t="shared" si="7"/>
        <v>3.4000000000000002E-2</v>
      </c>
      <c r="M28" s="16">
        <f t="shared" si="7"/>
        <v>0.26550000000000001</v>
      </c>
      <c r="N28" s="16">
        <f t="shared" si="7"/>
        <v>0.13</v>
      </c>
      <c r="O28" s="16">
        <f t="shared" si="7"/>
        <v>0.1472</v>
      </c>
      <c r="P28" s="16">
        <f t="shared" si="7"/>
        <v>0.88539999999999996</v>
      </c>
      <c r="Q28" s="16">
        <f t="shared" si="7"/>
        <v>0.55579999999999996</v>
      </c>
      <c r="R28" s="16">
        <f t="shared" si="7"/>
        <v>0</v>
      </c>
      <c r="S28" s="16">
        <f t="shared" si="7"/>
        <v>4.8099999999999997E-2</v>
      </c>
      <c r="T28" s="16">
        <f t="shared" si="7"/>
        <v>5.7299999999999997E-2</v>
      </c>
      <c r="U28" s="16">
        <f t="shared" si="7"/>
        <v>0</v>
      </c>
    </row>
    <row r="29" spans="1:21" ht="11.1" customHeight="1" x14ac:dyDescent="0.2">
      <c r="E29" s="1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1" ht="11.1" customHeight="1" x14ac:dyDescent="0.2">
      <c r="E30" s="5" t="s">
        <v>107</v>
      </c>
      <c r="K30" s="5" t="s">
        <v>107</v>
      </c>
      <c r="Q30" s="5" t="s">
        <v>107</v>
      </c>
    </row>
    <row r="37" spans="4:21" ht="11.1" customHeight="1" x14ac:dyDescent="0.2">
      <c r="E37" s="10"/>
      <c r="F37" s="2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60"/>
    </row>
    <row r="38" spans="4:21" ht="11.1" customHeight="1" x14ac:dyDescent="0.2">
      <c r="D38" s="5" t="s">
        <v>64</v>
      </c>
      <c r="E38" s="10" t="str">
        <f>IF(E17&gt;E15,"CHECK","")</f>
        <v/>
      </c>
      <c r="F38" s="10" t="str">
        <f t="shared" ref="F38:U38" si="8">IF(F17&gt;F15,"CHECK","")</f>
        <v/>
      </c>
      <c r="G38" s="10" t="str">
        <f t="shared" si="8"/>
        <v/>
      </c>
      <c r="H38" s="10" t="str">
        <f t="shared" si="8"/>
        <v/>
      </c>
      <c r="I38" s="10" t="str">
        <f t="shared" si="8"/>
        <v/>
      </c>
      <c r="J38" s="10" t="str">
        <f t="shared" si="8"/>
        <v/>
      </c>
      <c r="K38" s="10" t="str">
        <f t="shared" si="8"/>
        <v/>
      </c>
      <c r="L38" s="10" t="str">
        <f t="shared" si="8"/>
        <v/>
      </c>
      <c r="M38" s="10" t="str">
        <f t="shared" si="8"/>
        <v/>
      </c>
      <c r="N38" s="10" t="str">
        <f t="shared" si="8"/>
        <v/>
      </c>
      <c r="O38" s="10" t="str">
        <f t="shared" si="8"/>
        <v/>
      </c>
      <c r="P38" s="10" t="str">
        <f t="shared" si="8"/>
        <v/>
      </c>
      <c r="Q38" s="10" t="str">
        <f t="shared" si="8"/>
        <v/>
      </c>
      <c r="R38" s="10" t="str">
        <f t="shared" si="8"/>
        <v/>
      </c>
      <c r="S38" s="10" t="str">
        <f t="shared" si="8"/>
        <v/>
      </c>
      <c r="T38" s="10" t="str">
        <f t="shared" si="8"/>
        <v/>
      </c>
      <c r="U38" s="10" t="str">
        <f t="shared" si="8"/>
        <v/>
      </c>
    </row>
    <row r="39" spans="4:21" ht="11.1" customHeight="1" x14ac:dyDescent="0.2">
      <c r="E39" s="84">
        <f>(E15/E17)-1</f>
        <v>4.2500000000000003E-2</v>
      </c>
      <c r="F39" s="84">
        <f t="shared" ref="F39:U39" si="9">(F15/F17)-1</f>
        <v>1.6500000000000001E-2</v>
      </c>
      <c r="G39" s="84">
        <f t="shared" si="9"/>
        <v>2.2000000000000001E-3</v>
      </c>
      <c r="H39" s="84">
        <f t="shared" si="9"/>
        <v>4.4999999999999997E-3</v>
      </c>
      <c r="I39" s="84">
        <f t="shared" si="9"/>
        <v>2.3999999999999998E-3</v>
      </c>
      <c r="J39" s="84">
        <f t="shared" si="9"/>
        <v>2.23E-2</v>
      </c>
      <c r="K39" s="84">
        <f t="shared" si="9"/>
        <v>1.03E-2</v>
      </c>
      <c r="L39" s="84">
        <f t="shared" si="9"/>
        <v>0</v>
      </c>
      <c r="M39" s="84">
        <f t="shared" si="9"/>
        <v>0</v>
      </c>
      <c r="N39" s="84">
        <f t="shared" si="9"/>
        <v>6.2300000000000001E-2</v>
      </c>
      <c r="O39" s="84">
        <f t="shared" si="9"/>
        <v>9.0499999999999997E-2</v>
      </c>
      <c r="P39" s="84">
        <f t="shared" si="9"/>
        <v>7.7799999999999994E-2</v>
      </c>
      <c r="Q39" s="84">
        <f t="shared" si="9"/>
        <v>6.3600000000000004E-2</v>
      </c>
      <c r="R39" s="84" t="e">
        <f t="shared" si="9"/>
        <v>#DIV/0!</v>
      </c>
      <c r="S39" s="84">
        <f t="shared" si="9"/>
        <v>5.7000000000000002E-2</v>
      </c>
      <c r="T39" s="84">
        <f t="shared" si="9"/>
        <v>1.7899999999999999E-2</v>
      </c>
      <c r="U39" s="84" t="e">
        <f t="shared" si="9"/>
        <v>#DIV/0!</v>
      </c>
    </row>
    <row r="40" spans="4:21" ht="11.1" customHeight="1" x14ac:dyDescent="0.2">
      <c r="K40" s="5">
        <f>+K14/K15</f>
        <v>67.502948885976394</v>
      </c>
      <c r="M40" s="5">
        <f>+M14/M15</f>
        <v>50.294457667460001</v>
      </c>
      <c r="Q40" s="5">
        <f>+Q14/Q15</f>
        <v>52.2310802274163</v>
      </c>
      <c r="T40" s="5">
        <f>+T14/T15</f>
        <v>50.013691931540301</v>
      </c>
    </row>
  </sheetData>
  <conditionalFormatting sqref="E39:U39">
    <cfRule type="cellIs" dxfId="3" priority="1" operator="lessThan">
      <formula>0</formula>
    </cfRule>
    <cfRule type="cellIs" dxfId="2" priority="2" operator="greaterThan">
      <formula>0.1</formula>
    </cfRule>
  </conditionalFormatting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="130" zoomScaleNormal="130" workbookViewId="0">
      <selection activeCell="I33" sqref="I33"/>
    </sheetView>
  </sheetViews>
  <sheetFormatPr defaultColWidth="9.6640625" defaultRowHeight="10.199999999999999" x14ac:dyDescent="0.2"/>
  <cols>
    <col min="1" max="1" width="2.6640625" style="7" bestFit="1" customWidth="1"/>
    <col min="2" max="2" width="1.44140625" style="5" customWidth="1"/>
    <col min="3" max="3" width="27.33203125" style="5" bestFit="1" customWidth="1"/>
    <col min="4" max="4" width="8.6640625" style="5" bestFit="1" customWidth="1"/>
    <col min="5" max="5" width="9.44140625" style="5" customWidth="1"/>
    <col min="6" max="6" width="8.109375" style="5" customWidth="1"/>
    <col min="7" max="8" width="8.88671875" style="5" customWidth="1"/>
    <col min="9" max="10" width="9.5546875" style="5" customWidth="1"/>
    <col min="11" max="11" width="7.6640625" style="5" customWidth="1"/>
    <col min="12" max="238" width="9.6640625" style="5"/>
    <col min="239" max="239" width="2.6640625" style="5" bestFit="1" customWidth="1"/>
    <col min="240" max="240" width="1.44140625" style="5" customWidth="1"/>
    <col min="241" max="241" width="27.33203125" style="5" bestFit="1" customWidth="1"/>
    <col min="242" max="242" width="8.6640625" style="5" bestFit="1" customWidth="1"/>
    <col min="243" max="243" width="9.33203125" style="5" customWidth="1"/>
    <col min="244" max="244" width="8.44140625" style="5" bestFit="1" customWidth="1"/>
    <col min="245" max="249" width="7.44140625" style="5" bestFit="1" customWidth="1"/>
    <col min="250" max="494" width="9.6640625" style="5"/>
    <col min="495" max="495" width="2.6640625" style="5" bestFit="1" customWidth="1"/>
    <col min="496" max="496" width="1.44140625" style="5" customWidth="1"/>
    <col min="497" max="497" width="27.33203125" style="5" bestFit="1" customWidth="1"/>
    <col min="498" max="498" width="8.6640625" style="5" bestFit="1" customWidth="1"/>
    <col min="499" max="499" width="9.33203125" style="5" customWidth="1"/>
    <col min="500" max="500" width="8.44140625" style="5" bestFit="1" customWidth="1"/>
    <col min="501" max="505" width="7.44140625" style="5" bestFit="1" customWidth="1"/>
    <col min="506" max="750" width="9.6640625" style="5"/>
    <col min="751" max="751" width="2.6640625" style="5" bestFit="1" customWidth="1"/>
    <col min="752" max="752" width="1.44140625" style="5" customWidth="1"/>
    <col min="753" max="753" width="27.33203125" style="5" bestFit="1" customWidth="1"/>
    <col min="754" max="754" width="8.6640625" style="5" bestFit="1" customWidth="1"/>
    <col min="755" max="755" width="9.33203125" style="5" customWidth="1"/>
    <col min="756" max="756" width="8.44140625" style="5" bestFit="1" customWidth="1"/>
    <col min="757" max="761" width="7.44140625" style="5" bestFit="1" customWidth="1"/>
    <col min="762" max="1006" width="9.6640625" style="5"/>
    <col min="1007" max="1007" width="2.6640625" style="5" bestFit="1" customWidth="1"/>
    <col min="1008" max="1008" width="1.44140625" style="5" customWidth="1"/>
    <col min="1009" max="1009" width="27.33203125" style="5" bestFit="1" customWidth="1"/>
    <col min="1010" max="1010" width="8.6640625" style="5" bestFit="1" customWidth="1"/>
    <col min="1011" max="1011" width="9.33203125" style="5" customWidth="1"/>
    <col min="1012" max="1012" width="8.44140625" style="5" bestFit="1" customWidth="1"/>
    <col min="1013" max="1017" width="7.44140625" style="5" bestFit="1" customWidth="1"/>
    <col min="1018" max="1262" width="9.6640625" style="5"/>
    <col min="1263" max="1263" width="2.6640625" style="5" bestFit="1" customWidth="1"/>
    <col min="1264" max="1264" width="1.44140625" style="5" customWidth="1"/>
    <col min="1265" max="1265" width="27.33203125" style="5" bestFit="1" customWidth="1"/>
    <col min="1266" max="1266" width="8.6640625" style="5" bestFit="1" customWidth="1"/>
    <col min="1267" max="1267" width="9.33203125" style="5" customWidth="1"/>
    <col min="1268" max="1268" width="8.44140625" style="5" bestFit="1" customWidth="1"/>
    <col min="1269" max="1273" width="7.44140625" style="5" bestFit="1" customWidth="1"/>
    <col min="1274" max="1518" width="9.6640625" style="5"/>
    <col min="1519" max="1519" width="2.6640625" style="5" bestFit="1" customWidth="1"/>
    <col min="1520" max="1520" width="1.44140625" style="5" customWidth="1"/>
    <col min="1521" max="1521" width="27.33203125" style="5" bestFit="1" customWidth="1"/>
    <col min="1522" max="1522" width="8.6640625" style="5" bestFit="1" customWidth="1"/>
    <col min="1523" max="1523" width="9.33203125" style="5" customWidth="1"/>
    <col min="1524" max="1524" width="8.44140625" style="5" bestFit="1" customWidth="1"/>
    <col min="1525" max="1529" width="7.44140625" style="5" bestFit="1" customWidth="1"/>
    <col min="1530" max="1774" width="9.6640625" style="5"/>
    <col min="1775" max="1775" width="2.6640625" style="5" bestFit="1" customWidth="1"/>
    <col min="1776" max="1776" width="1.44140625" style="5" customWidth="1"/>
    <col min="1777" max="1777" width="27.33203125" style="5" bestFit="1" customWidth="1"/>
    <col min="1778" max="1778" width="8.6640625" style="5" bestFit="1" customWidth="1"/>
    <col min="1779" max="1779" width="9.33203125" style="5" customWidth="1"/>
    <col min="1780" max="1780" width="8.44140625" style="5" bestFit="1" customWidth="1"/>
    <col min="1781" max="1785" width="7.44140625" style="5" bestFit="1" customWidth="1"/>
    <col min="1786" max="2030" width="9.6640625" style="5"/>
    <col min="2031" max="2031" width="2.6640625" style="5" bestFit="1" customWidth="1"/>
    <col min="2032" max="2032" width="1.44140625" style="5" customWidth="1"/>
    <col min="2033" max="2033" width="27.33203125" style="5" bestFit="1" customWidth="1"/>
    <col min="2034" max="2034" width="8.6640625" style="5" bestFit="1" customWidth="1"/>
    <col min="2035" max="2035" width="9.33203125" style="5" customWidth="1"/>
    <col min="2036" max="2036" width="8.44140625" style="5" bestFit="1" customWidth="1"/>
    <col min="2037" max="2041" width="7.44140625" style="5" bestFit="1" customWidth="1"/>
    <col min="2042" max="2286" width="9.6640625" style="5"/>
    <col min="2287" max="2287" width="2.6640625" style="5" bestFit="1" customWidth="1"/>
    <col min="2288" max="2288" width="1.44140625" style="5" customWidth="1"/>
    <col min="2289" max="2289" width="27.33203125" style="5" bestFit="1" customWidth="1"/>
    <col min="2290" max="2290" width="8.6640625" style="5" bestFit="1" customWidth="1"/>
    <col min="2291" max="2291" width="9.33203125" style="5" customWidth="1"/>
    <col min="2292" max="2292" width="8.44140625" style="5" bestFit="1" customWidth="1"/>
    <col min="2293" max="2297" width="7.44140625" style="5" bestFit="1" customWidth="1"/>
    <col min="2298" max="2542" width="9.6640625" style="5"/>
    <col min="2543" max="2543" width="2.6640625" style="5" bestFit="1" customWidth="1"/>
    <col min="2544" max="2544" width="1.44140625" style="5" customWidth="1"/>
    <col min="2545" max="2545" width="27.33203125" style="5" bestFit="1" customWidth="1"/>
    <col min="2546" max="2546" width="8.6640625" style="5" bestFit="1" customWidth="1"/>
    <col min="2547" max="2547" width="9.33203125" style="5" customWidth="1"/>
    <col min="2548" max="2548" width="8.44140625" style="5" bestFit="1" customWidth="1"/>
    <col min="2549" max="2553" width="7.44140625" style="5" bestFit="1" customWidth="1"/>
    <col min="2554" max="2798" width="9.6640625" style="5"/>
    <col min="2799" max="2799" width="2.6640625" style="5" bestFit="1" customWidth="1"/>
    <col min="2800" max="2800" width="1.44140625" style="5" customWidth="1"/>
    <col min="2801" max="2801" width="27.33203125" style="5" bestFit="1" customWidth="1"/>
    <col min="2802" max="2802" width="8.6640625" style="5" bestFit="1" customWidth="1"/>
    <col min="2803" max="2803" width="9.33203125" style="5" customWidth="1"/>
    <col min="2804" max="2804" width="8.44140625" style="5" bestFit="1" customWidth="1"/>
    <col min="2805" max="2809" width="7.44140625" style="5" bestFit="1" customWidth="1"/>
    <col min="2810" max="3054" width="9.6640625" style="5"/>
    <col min="3055" max="3055" width="2.6640625" style="5" bestFit="1" customWidth="1"/>
    <col min="3056" max="3056" width="1.44140625" style="5" customWidth="1"/>
    <col min="3057" max="3057" width="27.33203125" style="5" bestFit="1" customWidth="1"/>
    <col min="3058" max="3058" width="8.6640625" style="5" bestFit="1" customWidth="1"/>
    <col min="3059" max="3059" width="9.33203125" style="5" customWidth="1"/>
    <col min="3060" max="3060" width="8.44140625" style="5" bestFit="1" customWidth="1"/>
    <col min="3061" max="3065" width="7.44140625" style="5" bestFit="1" customWidth="1"/>
    <col min="3066" max="3310" width="9.6640625" style="5"/>
    <col min="3311" max="3311" width="2.6640625" style="5" bestFit="1" customWidth="1"/>
    <col min="3312" max="3312" width="1.44140625" style="5" customWidth="1"/>
    <col min="3313" max="3313" width="27.33203125" style="5" bestFit="1" customWidth="1"/>
    <col min="3314" max="3314" width="8.6640625" style="5" bestFit="1" customWidth="1"/>
    <col min="3315" max="3315" width="9.33203125" style="5" customWidth="1"/>
    <col min="3316" max="3316" width="8.44140625" style="5" bestFit="1" customWidth="1"/>
    <col min="3317" max="3321" width="7.44140625" style="5" bestFit="1" customWidth="1"/>
    <col min="3322" max="3566" width="9.6640625" style="5"/>
    <col min="3567" max="3567" width="2.6640625" style="5" bestFit="1" customWidth="1"/>
    <col min="3568" max="3568" width="1.44140625" style="5" customWidth="1"/>
    <col min="3569" max="3569" width="27.33203125" style="5" bestFit="1" customWidth="1"/>
    <col min="3570" max="3570" width="8.6640625" style="5" bestFit="1" customWidth="1"/>
    <col min="3571" max="3571" width="9.33203125" style="5" customWidth="1"/>
    <col min="3572" max="3572" width="8.44140625" style="5" bestFit="1" customWidth="1"/>
    <col min="3573" max="3577" width="7.44140625" style="5" bestFit="1" customWidth="1"/>
    <col min="3578" max="3822" width="9.6640625" style="5"/>
    <col min="3823" max="3823" width="2.6640625" style="5" bestFit="1" customWidth="1"/>
    <col min="3824" max="3824" width="1.44140625" style="5" customWidth="1"/>
    <col min="3825" max="3825" width="27.33203125" style="5" bestFit="1" customWidth="1"/>
    <col min="3826" max="3826" width="8.6640625" style="5" bestFit="1" customWidth="1"/>
    <col min="3827" max="3827" width="9.33203125" style="5" customWidth="1"/>
    <col min="3828" max="3828" width="8.44140625" style="5" bestFit="1" customWidth="1"/>
    <col min="3829" max="3833" width="7.44140625" style="5" bestFit="1" customWidth="1"/>
    <col min="3834" max="4078" width="9.6640625" style="5"/>
    <col min="4079" max="4079" width="2.6640625" style="5" bestFit="1" customWidth="1"/>
    <col min="4080" max="4080" width="1.44140625" style="5" customWidth="1"/>
    <col min="4081" max="4081" width="27.33203125" style="5" bestFit="1" customWidth="1"/>
    <col min="4082" max="4082" width="8.6640625" style="5" bestFit="1" customWidth="1"/>
    <col min="4083" max="4083" width="9.33203125" style="5" customWidth="1"/>
    <col min="4084" max="4084" width="8.44140625" style="5" bestFit="1" customWidth="1"/>
    <col min="4085" max="4089" width="7.44140625" style="5" bestFit="1" customWidth="1"/>
    <col min="4090" max="4334" width="9.6640625" style="5"/>
    <col min="4335" max="4335" width="2.6640625" style="5" bestFit="1" customWidth="1"/>
    <col min="4336" max="4336" width="1.44140625" style="5" customWidth="1"/>
    <col min="4337" max="4337" width="27.33203125" style="5" bestFit="1" customWidth="1"/>
    <col min="4338" max="4338" width="8.6640625" style="5" bestFit="1" customWidth="1"/>
    <col min="4339" max="4339" width="9.33203125" style="5" customWidth="1"/>
    <col min="4340" max="4340" width="8.44140625" style="5" bestFit="1" customWidth="1"/>
    <col min="4341" max="4345" width="7.44140625" style="5" bestFit="1" customWidth="1"/>
    <col min="4346" max="4590" width="9.6640625" style="5"/>
    <col min="4591" max="4591" width="2.6640625" style="5" bestFit="1" customWidth="1"/>
    <col min="4592" max="4592" width="1.44140625" style="5" customWidth="1"/>
    <col min="4593" max="4593" width="27.33203125" style="5" bestFit="1" customWidth="1"/>
    <col min="4594" max="4594" width="8.6640625" style="5" bestFit="1" customWidth="1"/>
    <col min="4595" max="4595" width="9.33203125" style="5" customWidth="1"/>
    <col min="4596" max="4596" width="8.44140625" style="5" bestFit="1" customWidth="1"/>
    <col min="4597" max="4601" width="7.44140625" style="5" bestFit="1" customWidth="1"/>
    <col min="4602" max="4846" width="9.6640625" style="5"/>
    <col min="4847" max="4847" width="2.6640625" style="5" bestFit="1" customWidth="1"/>
    <col min="4848" max="4848" width="1.44140625" style="5" customWidth="1"/>
    <col min="4849" max="4849" width="27.33203125" style="5" bestFit="1" customWidth="1"/>
    <col min="4850" max="4850" width="8.6640625" style="5" bestFit="1" customWidth="1"/>
    <col min="4851" max="4851" width="9.33203125" style="5" customWidth="1"/>
    <col min="4852" max="4852" width="8.44140625" style="5" bestFit="1" customWidth="1"/>
    <col min="4853" max="4857" width="7.44140625" style="5" bestFit="1" customWidth="1"/>
    <col min="4858" max="5102" width="9.6640625" style="5"/>
    <col min="5103" max="5103" width="2.6640625" style="5" bestFit="1" customWidth="1"/>
    <col min="5104" max="5104" width="1.44140625" style="5" customWidth="1"/>
    <col min="5105" max="5105" width="27.33203125" style="5" bestFit="1" customWidth="1"/>
    <col min="5106" max="5106" width="8.6640625" style="5" bestFit="1" customWidth="1"/>
    <col min="5107" max="5107" width="9.33203125" style="5" customWidth="1"/>
    <col min="5108" max="5108" width="8.44140625" style="5" bestFit="1" customWidth="1"/>
    <col min="5109" max="5113" width="7.44140625" style="5" bestFit="1" customWidth="1"/>
    <col min="5114" max="5358" width="9.6640625" style="5"/>
    <col min="5359" max="5359" width="2.6640625" style="5" bestFit="1" customWidth="1"/>
    <col min="5360" max="5360" width="1.44140625" style="5" customWidth="1"/>
    <col min="5361" max="5361" width="27.33203125" style="5" bestFit="1" customWidth="1"/>
    <col min="5362" max="5362" width="8.6640625" style="5" bestFit="1" customWidth="1"/>
    <col min="5363" max="5363" width="9.33203125" style="5" customWidth="1"/>
    <col min="5364" max="5364" width="8.44140625" style="5" bestFit="1" customWidth="1"/>
    <col min="5365" max="5369" width="7.44140625" style="5" bestFit="1" customWidth="1"/>
    <col min="5370" max="5614" width="9.6640625" style="5"/>
    <col min="5615" max="5615" width="2.6640625" style="5" bestFit="1" customWidth="1"/>
    <col min="5616" max="5616" width="1.44140625" style="5" customWidth="1"/>
    <col min="5617" max="5617" width="27.33203125" style="5" bestFit="1" customWidth="1"/>
    <col min="5618" max="5618" width="8.6640625" style="5" bestFit="1" customWidth="1"/>
    <col min="5619" max="5619" width="9.33203125" style="5" customWidth="1"/>
    <col min="5620" max="5620" width="8.44140625" style="5" bestFit="1" customWidth="1"/>
    <col min="5621" max="5625" width="7.44140625" style="5" bestFit="1" customWidth="1"/>
    <col min="5626" max="5870" width="9.6640625" style="5"/>
    <col min="5871" max="5871" width="2.6640625" style="5" bestFit="1" customWidth="1"/>
    <col min="5872" max="5872" width="1.44140625" style="5" customWidth="1"/>
    <col min="5873" max="5873" width="27.33203125" style="5" bestFit="1" customWidth="1"/>
    <col min="5874" max="5874" width="8.6640625" style="5" bestFit="1" customWidth="1"/>
    <col min="5875" max="5875" width="9.33203125" style="5" customWidth="1"/>
    <col min="5876" max="5876" width="8.44140625" style="5" bestFit="1" customWidth="1"/>
    <col min="5877" max="5881" width="7.44140625" style="5" bestFit="1" customWidth="1"/>
    <col min="5882" max="6126" width="9.6640625" style="5"/>
    <col min="6127" max="6127" width="2.6640625" style="5" bestFit="1" customWidth="1"/>
    <col min="6128" max="6128" width="1.44140625" style="5" customWidth="1"/>
    <col min="6129" max="6129" width="27.33203125" style="5" bestFit="1" customWidth="1"/>
    <col min="6130" max="6130" width="8.6640625" style="5" bestFit="1" customWidth="1"/>
    <col min="6131" max="6131" width="9.33203125" style="5" customWidth="1"/>
    <col min="6132" max="6132" width="8.44140625" style="5" bestFit="1" customWidth="1"/>
    <col min="6133" max="6137" width="7.44140625" style="5" bestFit="1" customWidth="1"/>
    <col min="6138" max="6382" width="9.6640625" style="5"/>
    <col min="6383" max="6383" width="2.6640625" style="5" bestFit="1" customWidth="1"/>
    <col min="6384" max="6384" width="1.44140625" style="5" customWidth="1"/>
    <col min="6385" max="6385" width="27.33203125" style="5" bestFit="1" customWidth="1"/>
    <col min="6386" max="6386" width="8.6640625" style="5" bestFit="1" customWidth="1"/>
    <col min="6387" max="6387" width="9.33203125" style="5" customWidth="1"/>
    <col min="6388" max="6388" width="8.44140625" style="5" bestFit="1" customWidth="1"/>
    <col min="6389" max="6393" width="7.44140625" style="5" bestFit="1" customWidth="1"/>
    <col min="6394" max="6638" width="9.6640625" style="5"/>
    <col min="6639" max="6639" width="2.6640625" style="5" bestFit="1" customWidth="1"/>
    <col min="6640" max="6640" width="1.44140625" style="5" customWidth="1"/>
    <col min="6641" max="6641" width="27.33203125" style="5" bestFit="1" customWidth="1"/>
    <col min="6642" max="6642" width="8.6640625" style="5" bestFit="1" customWidth="1"/>
    <col min="6643" max="6643" width="9.33203125" style="5" customWidth="1"/>
    <col min="6644" max="6644" width="8.44140625" style="5" bestFit="1" customWidth="1"/>
    <col min="6645" max="6649" width="7.44140625" style="5" bestFit="1" customWidth="1"/>
    <col min="6650" max="6894" width="9.6640625" style="5"/>
    <col min="6895" max="6895" width="2.6640625" style="5" bestFit="1" customWidth="1"/>
    <col min="6896" max="6896" width="1.44140625" style="5" customWidth="1"/>
    <col min="6897" max="6897" width="27.33203125" style="5" bestFit="1" customWidth="1"/>
    <col min="6898" max="6898" width="8.6640625" style="5" bestFit="1" customWidth="1"/>
    <col min="6899" max="6899" width="9.33203125" style="5" customWidth="1"/>
    <col min="6900" max="6900" width="8.44140625" style="5" bestFit="1" customWidth="1"/>
    <col min="6901" max="6905" width="7.44140625" style="5" bestFit="1" customWidth="1"/>
    <col min="6906" max="7150" width="9.6640625" style="5"/>
    <col min="7151" max="7151" width="2.6640625" style="5" bestFit="1" customWidth="1"/>
    <col min="7152" max="7152" width="1.44140625" style="5" customWidth="1"/>
    <col min="7153" max="7153" width="27.33203125" style="5" bestFit="1" customWidth="1"/>
    <col min="7154" max="7154" width="8.6640625" style="5" bestFit="1" customWidth="1"/>
    <col min="7155" max="7155" width="9.33203125" style="5" customWidth="1"/>
    <col min="7156" max="7156" width="8.44140625" style="5" bestFit="1" customWidth="1"/>
    <col min="7157" max="7161" width="7.44140625" style="5" bestFit="1" customWidth="1"/>
    <col min="7162" max="7406" width="9.6640625" style="5"/>
    <col min="7407" max="7407" width="2.6640625" style="5" bestFit="1" customWidth="1"/>
    <col min="7408" max="7408" width="1.44140625" style="5" customWidth="1"/>
    <col min="7409" max="7409" width="27.33203125" style="5" bestFit="1" customWidth="1"/>
    <col min="7410" max="7410" width="8.6640625" style="5" bestFit="1" customWidth="1"/>
    <col min="7411" max="7411" width="9.33203125" style="5" customWidth="1"/>
    <col min="7412" max="7412" width="8.44140625" style="5" bestFit="1" customWidth="1"/>
    <col min="7413" max="7417" width="7.44140625" style="5" bestFit="1" customWidth="1"/>
    <col min="7418" max="7662" width="9.6640625" style="5"/>
    <col min="7663" max="7663" width="2.6640625" style="5" bestFit="1" customWidth="1"/>
    <col min="7664" max="7664" width="1.44140625" style="5" customWidth="1"/>
    <col min="7665" max="7665" width="27.33203125" style="5" bestFit="1" customWidth="1"/>
    <col min="7666" max="7666" width="8.6640625" style="5" bestFit="1" customWidth="1"/>
    <col min="7667" max="7667" width="9.33203125" style="5" customWidth="1"/>
    <col min="7668" max="7668" width="8.44140625" style="5" bestFit="1" customWidth="1"/>
    <col min="7669" max="7673" width="7.44140625" style="5" bestFit="1" customWidth="1"/>
    <col min="7674" max="7918" width="9.6640625" style="5"/>
    <col min="7919" max="7919" width="2.6640625" style="5" bestFit="1" customWidth="1"/>
    <col min="7920" max="7920" width="1.44140625" style="5" customWidth="1"/>
    <col min="7921" max="7921" width="27.33203125" style="5" bestFit="1" customWidth="1"/>
    <col min="7922" max="7922" width="8.6640625" style="5" bestFit="1" customWidth="1"/>
    <col min="7923" max="7923" width="9.33203125" style="5" customWidth="1"/>
    <col min="7924" max="7924" width="8.44140625" style="5" bestFit="1" customWidth="1"/>
    <col min="7925" max="7929" width="7.44140625" style="5" bestFit="1" customWidth="1"/>
    <col min="7930" max="8174" width="9.6640625" style="5"/>
    <col min="8175" max="8175" width="2.6640625" style="5" bestFit="1" customWidth="1"/>
    <col min="8176" max="8176" width="1.44140625" style="5" customWidth="1"/>
    <col min="8177" max="8177" width="27.33203125" style="5" bestFit="1" customWidth="1"/>
    <col min="8178" max="8178" width="8.6640625" style="5" bestFit="1" customWidth="1"/>
    <col min="8179" max="8179" width="9.33203125" style="5" customWidth="1"/>
    <col min="8180" max="8180" width="8.44140625" style="5" bestFit="1" customWidth="1"/>
    <col min="8181" max="8185" width="7.44140625" style="5" bestFit="1" customWidth="1"/>
    <col min="8186" max="8430" width="9.6640625" style="5"/>
    <col min="8431" max="8431" width="2.6640625" style="5" bestFit="1" customWidth="1"/>
    <col min="8432" max="8432" width="1.44140625" style="5" customWidth="1"/>
    <col min="8433" max="8433" width="27.33203125" style="5" bestFit="1" customWidth="1"/>
    <col min="8434" max="8434" width="8.6640625" style="5" bestFit="1" customWidth="1"/>
    <col min="8435" max="8435" width="9.33203125" style="5" customWidth="1"/>
    <col min="8436" max="8436" width="8.44140625" style="5" bestFit="1" customWidth="1"/>
    <col min="8437" max="8441" width="7.44140625" style="5" bestFit="1" customWidth="1"/>
    <col min="8442" max="8686" width="9.6640625" style="5"/>
    <col min="8687" max="8687" width="2.6640625" style="5" bestFit="1" customWidth="1"/>
    <col min="8688" max="8688" width="1.44140625" style="5" customWidth="1"/>
    <col min="8689" max="8689" width="27.33203125" style="5" bestFit="1" customWidth="1"/>
    <col min="8690" max="8690" width="8.6640625" style="5" bestFit="1" customWidth="1"/>
    <col min="8691" max="8691" width="9.33203125" style="5" customWidth="1"/>
    <col min="8692" max="8692" width="8.44140625" style="5" bestFit="1" customWidth="1"/>
    <col min="8693" max="8697" width="7.44140625" style="5" bestFit="1" customWidth="1"/>
    <col min="8698" max="8942" width="9.6640625" style="5"/>
    <col min="8943" max="8943" width="2.6640625" style="5" bestFit="1" customWidth="1"/>
    <col min="8944" max="8944" width="1.44140625" style="5" customWidth="1"/>
    <col min="8945" max="8945" width="27.33203125" style="5" bestFit="1" customWidth="1"/>
    <col min="8946" max="8946" width="8.6640625" style="5" bestFit="1" customWidth="1"/>
    <col min="8947" max="8947" width="9.33203125" style="5" customWidth="1"/>
    <col min="8948" max="8948" width="8.44140625" style="5" bestFit="1" customWidth="1"/>
    <col min="8949" max="8953" width="7.44140625" style="5" bestFit="1" customWidth="1"/>
    <col min="8954" max="9198" width="9.6640625" style="5"/>
    <col min="9199" max="9199" width="2.6640625" style="5" bestFit="1" customWidth="1"/>
    <col min="9200" max="9200" width="1.44140625" style="5" customWidth="1"/>
    <col min="9201" max="9201" width="27.33203125" style="5" bestFit="1" customWidth="1"/>
    <col min="9202" max="9202" width="8.6640625" style="5" bestFit="1" customWidth="1"/>
    <col min="9203" max="9203" width="9.33203125" style="5" customWidth="1"/>
    <col min="9204" max="9204" width="8.44140625" style="5" bestFit="1" customWidth="1"/>
    <col min="9205" max="9209" width="7.44140625" style="5" bestFit="1" customWidth="1"/>
    <col min="9210" max="9454" width="9.6640625" style="5"/>
    <col min="9455" max="9455" width="2.6640625" style="5" bestFit="1" customWidth="1"/>
    <col min="9456" max="9456" width="1.44140625" style="5" customWidth="1"/>
    <col min="9457" max="9457" width="27.33203125" style="5" bestFit="1" customWidth="1"/>
    <col min="9458" max="9458" width="8.6640625" style="5" bestFit="1" customWidth="1"/>
    <col min="9459" max="9459" width="9.33203125" style="5" customWidth="1"/>
    <col min="9460" max="9460" width="8.44140625" style="5" bestFit="1" customWidth="1"/>
    <col min="9461" max="9465" width="7.44140625" style="5" bestFit="1" customWidth="1"/>
    <col min="9466" max="9710" width="9.6640625" style="5"/>
    <col min="9711" max="9711" width="2.6640625" style="5" bestFit="1" customWidth="1"/>
    <col min="9712" max="9712" width="1.44140625" style="5" customWidth="1"/>
    <col min="9713" max="9713" width="27.33203125" style="5" bestFit="1" customWidth="1"/>
    <col min="9714" max="9714" width="8.6640625" style="5" bestFit="1" customWidth="1"/>
    <col min="9715" max="9715" width="9.33203125" style="5" customWidth="1"/>
    <col min="9716" max="9716" width="8.44140625" style="5" bestFit="1" customWidth="1"/>
    <col min="9717" max="9721" width="7.44140625" style="5" bestFit="1" customWidth="1"/>
    <col min="9722" max="9966" width="9.6640625" style="5"/>
    <col min="9967" max="9967" width="2.6640625" style="5" bestFit="1" customWidth="1"/>
    <col min="9968" max="9968" width="1.44140625" style="5" customWidth="1"/>
    <col min="9969" max="9969" width="27.33203125" style="5" bestFit="1" customWidth="1"/>
    <col min="9970" max="9970" width="8.6640625" style="5" bestFit="1" customWidth="1"/>
    <col min="9971" max="9971" width="9.33203125" style="5" customWidth="1"/>
    <col min="9972" max="9972" width="8.44140625" style="5" bestFit="1" customWidth="1"/>
    <col min="9973" max="9977" width="7.44140625" style="5" bestFit="1" customWidth="1"/>
    <col min="9978" max="10222" width="9.6640625" style="5"/>
    <col min="10223" max="10223" width="2.6640625" style="5" bestFit="1" customWidth="1"/>
    <col min="10224" max="10224" width="1.44140625" style="5" customWidth="1"/>
    <col min="10225" max="10225" width="27.33203125" style="5" bestFit="1" customWidth="1"/>
    <col min="10226" max="10226" width="8.6640625" style="5" bestFit="1" customWidth="1"/>
    <col min="10227" max="10227" width="9.33203125" style="5" customWidth="1"/>
    <col min="10228" max="10228" width="8.44140625" style="5" bestFit="1" customWidth="1"/>
    <col min="10229" max="10233" width="7.44140625" style="5" bestFit="1" customWidth="1"/>
    <col min="10234" max="10478" width="9.6640625" style="5"/>
    <col min="10479" max="10479" width="2.6640625" style="5" bestFit="1" customWidth="1"/>
    <col min="10480" max="10480" width="1.44140625" style="5" customWidth="1"/>
    <col min="10481" max="10481" width="27.33203125" style="5" bestFit="1" customWidth="1"/>
    <col min="10482" max="10482" width="8.6640625" style="5" bestFit="1" customWidth="1"/>
    <col min="10483" max="10483" width="9.33203125" style="5" customWidth="1"/>
    <col min="10484" max="10484" width="8.44140625" style="5" bestFit="1" customWidth="1"/>
    <col min="10485" max="10489" width="7.44140625" style="5" bestFit="1" customWidth="1"/>
    <col min="10490" max="10734" width="9.6640625" style="5"/>
    <col min="10735" max="10735" width="2.6640625" style="5" bestFit="1" customWidth="1"/>
    <col min="10736" max="10736" width="1.44140625" style="5" customWidth="1"/>
    <col min="10737" max="10737" width="27.33203125" style="5" bestFit="1" customWidth="1"/>
    <col min="10738" max="10738" width="8.6640625" style="5" bestFit="1" customWidth="1"/>
    <col min="10739" max="10739" width="9.33203125" style="5" customWidth="1"/>
    <col min="10740" max="10740" width="8.44140625" style="5" bestFit="1" customWidth="1"/>
    <col min="10741" max="10745" width="7.44140625" style="5" bestFit="1" customWidth="1"/>
    <col min="10746" max="10990" width="9.6640625" style="5"/>
    <col min="10991" max="10991" width="2.6640625" style="5" bestFit="1" customWidth="1"/>
    <col min="10992" max="10992" width="1.44140625" style="5" customWidth="1"/>
    <col min="10993" max="10993" width="27.33203125" style="5" bestFit="1" customWidth="1"/>
    <col min="10994" max="10994" width="8.6640625" style="5" bestFit="1" customWidth="1"/>
    <col min="10995" max="10995" width="9.33203125" style="5" customWidth="1"/>
    <col min="10996" max="10996" width="8.44140625" style="5" bestFit="1" customWidth="1"/>
    <col min="10997" max="11001" width="7.44140625" style="5" bestFit="1" customWidth="1"/>
    <col min="11002" max="11246" width="9.6640625" style="5"/>
    <col min="11247" max="11247" width="2.6640625" style="5" bestFit="1" customWidth="1"/>
    <col min="11248" max="11248" width="1.44140625" style="5" customWidth="1"/>
    <col min="11249" max="11249" width="27.33203125" style="5" bestFit="1" customWidth="1"/>
    <col min="11250" max="11250" width="8.6640625" style="5" bestFit="1" customWidth="1"/>
    <col min="11251" max="11251" width="9.33203125" style="5" customWidth="1"/>
    <col min="11252" max="11252" width="8.44140625" style="5" bestFit="1" customWidth="1"/>
    <col min="11253" max="11257" width="7.44140625" style="5" bestFit="1" customWidth="1"/>
    <col min="11258" max="11502" width="9.6640625" style="5"/>
    <col min="11503" max="11503" width="2.6640625" style="5" bestFit="1" customWidth="1"/>
    <col min="11504" max="11504" width="1.44140625" style="5" customWidth="1"/>
    <col min="11505" max="11505" width="27.33203125" style="5" bestFit="1" customWidth="1"/>
    <col min="11506" max="11506" width="8.6640625" style="5" bestFit="1" customWidth="1"/>
    <col min="11507" max="11507" width="9.33203125" style="5" customWidth="1"/>
    <col min="11508" max="11508" width="8.44140625" style="5" bestFit="1" customWidth="1"/>
    <col min="11509" max="11513" width="7.44140625" style="5" bestFit="1" customWidth="1"/>
    <col min="11514" max="11758" width="9.6640625" style="5"/>
    <col min="11759" max="11759" width="2.6640625" style="5" bestFit="1" customWidth="1"/>
    <col min="11760" max="11760" width="1.44140625" style="5" customWidth="1"/>
    <col min="11761" max="11761" width="27.33203125" style="5" bestFit="1" customWidth="1"/>
    <col min="11762" max="11762" width="8.6640625" style="5" bestFit="1" customWidth="1"/>
    <col min="11763" max="11763" width="9.33203125" style="5" customWidth="1"/>
    <col min="11764" max="11764" width="8.44140625" style="5" bestFit="1" customWidth="1"/>
    <col min="11765" max="11769" width="7.44140625" style="5" bestFit="1" customWidth="1"/>
    <col min="11770" max="12014" width="9.6640625" style="5"/>
    <col min="12015" max="12015" width="2.6640625" style="5" bestFit="1" customWidth="1"/>
    <col min="12016" max="12016" width="1.44140625" style="5" customWidth="1"/>
    <col min="12017" max="12017" width="27.33203125" style="5" bestFit="1" customWidth="1"/>
    <col min="12018" max="12018" width="8.6640625" style="5" bestFit="1" customWidth="1"/>
    <col min="12019" max="12019" width="9.33203125" style="5" customWidth="1"/>
    <col min="12020" max="12020" width="8.44140625" style="5" bestFit="1" customWidth="1"/>
    <col min="12021" max="12025" width="7.44140625" style="5" bestFit="1" customWidth="1"/>
    <col min="12026" max="12270" width="9.6640625" style="5"/>
    <col min="12271" max="12271" width="2.6640625" style="5" bestFit="1" customWidth="1"/>
    <col min="12272" max="12272" width="1.44140625" style="5" customWidth="1"/>
    <col min="12273" max="12273" width="27.33203125" style="5" bestFit="1" customWidth="1"/>
    <col min="12274" max="12274" width="8.6640625" style="5" bestFit="1" customWidth="1"/>
    <col min="12275" max="12275" width="9.33203125" style="5" customWidth="1"/>
    <col min="12276" max="12276" width="8.44140625" style="5" bestFit="1" customWidth="1"/>
    <col min="12277" max="12281" width="7.44140625" style="5" bestFit="1" customWidth="1"/>
    <col min="12282" max="12526" width="9.6640625" style="5"/>
    <col min="12527" max="12527" width="2.6640625" style="5" bestFit="1" customWidth="1"/>
    <col min="12528" max="12528" width="1.44140625" style="5" customWidth="1"/>
    <col min="12529" max="12529" width="27.33203125" style="5" bestFit="1" customWidth="1"/>
    <col min="12530" max="12530" width="8.6640625" style="5" bestFit="1" customWidth="1"/>
    <col min="12531" max="12531" width="9.33203125" style="5" customWidth="1"/>
    <col min="12532" max="12532" width="8.44140625" style="5" bestFit="1" customWidth="1"/>
    <col min="12533" max="12537" width="7.44140625" style="5" bestFit="1" customWidth="1"/>
    <col min="12538" max="12782" width="9.6640625" style="5"/>
    <col min="12783" max="12783" width="2.6640625" style="5" bestFit="1" customWidth="1"/>
    <col min="12784" max="12784" width="1.44140625" style="5" customWidth="1"/>
    <col min="12785" max="12785" width="27.33203125" style="5" bestFit="1" customWidth="1"/>
    <col min="12786" max="12786" width="8.6640625" style="5" bestFit="1" customWidth="1"/>
    <col min="12787" max="12787" width="9.33203125" style="5" customWidth="1"/>
    <col min="12788" max="12788" width="8.44140625" style="5" bestFit="1" customWidth="1"/>
    <col min="12789" max="12793" width="7.44140625" style="5" bestFit="1" customWidth="1"/>
    <col min="12794" max="13038" width="9.6640625" style="5"/>
    <col min="13039" max="13039" width="2.6640625" style="5" bestFit="1" customWidth="1"/>
    <col min="13040" max="13040" width="1.44140625" style="5" customWidth="1"/>
    <col min="13041" max="13041" width="27.33203125" style="5" bestFit="1" customWidth="1"/>
    <col min="13042" max="13042" width="8.6640625" style="5" bestFit="1" customWidth="1"/>
    <col min="13043" max="13043" width="9.33203125" style="5" customWidth="1"/>
    <col min="13044" max="13044" width="8.44140625" style="5" bestFit="1" customWidth="1"/>
    <col min="13045" max="13049" width="7.44140625" style="5" bestFit="1" customWidth="1"/>
    <col min="13050" max="13294" width="9.6640625" style="5"/>
    <col min="13295" max="13295" width="2.6640625" style="5" bestFit="1" customWidth="1"/>
    <col min="13296" max="13296" width="1.44140625" style="5" customWidth="1"/>
    <col min="13297" max="13297" width="27.33203125" style="5" bestFit="1" customWidth="1"/>
    <col min="13298" max="13298" width="8.6640625" style="5" bestFit="1" customWidth="1"/>
    <col min="13299" max="13299" width="9.33203125" style="5" customWidth="1"/>
    <col min="13300" max="13300" width="8.44140625" style="5" bestFit="1" customWidth="1"/>
    <col min="13301" max="13305" width="7.44140625" style="5" bestFit="1" customWidth="1"/>
    <col min="13306" max="13550" width="9.6640625" style="5"/>
    <col min="13551" max="13551" width="2.6640625" style="5" bestFit="1" customWidth="1"/>
    <col min="13552" max="13552" width="1.44140625" style="5" customWidth="1"/>
    <col min="13553" max="13553" width="27.33203125" style="5" bestFit="1" customWidth="1"/>
    <col min="13554" max="13554" width="8.6640625" style="5" bestFit="1" customWidth="1"/>
    <col min="13555" max="13555" width="9.33203125" style="5" customWidth="1"/>
    <col min="13556" max="13556" width="8.44140625" style="5" bestFit="1" customWidth="1"/>
    <col min="13557" max="13561" width="7.44140625" style="5" bestFit="1" customWidth="1"/>
    <col min="13562" max="13806" width="9.6640625" style="5"/>
    <col min="13807" max="13807" width="2.6640625" style="5" bestFit="1" customWidth="1"/>
    <col min="13808" max="13808" width="1.44140625" style="5" customWidth="1"/>
    <col min="13809" max="13809" width="27.33203125" style="5" bestFit="1" customWidth="1"/>
    <col min="13810" max="13810" width="8.6640625" style="5" bestFit="1" customWidth="1"/>
    <col min="13811" max="13811" width="9.33203125" style="5" customWidth="1"/>
    <col min="13812" max="13812" width="8.44140625" style="5" bestFit="1" customWidth="1"/>
    <col min="13813" max="13817" width="7.44140625" style="5" bestFit="1" customWidth="1"/>
    <col min="13818" max="14062" width="9.6640625" style="5"/>
    <col min="14063" max="14063" width="2.6640625" style="5" bestFit="1" customWidth="1"/>
    <col min="14064" max="14064" width="1.44140625" style="5" customWidth="1"/>
    <col min="14065" max="14065" width="27.33203125" style="5" bestFit="1" customWidth="1"/>
    <col min="14066" max="14066" width="8.6640625" style="5" bestFit="1" customWidth="1"/>
    <col min="14067" max="14067" width="9.33203125" style="5" customWidth="1"/>
    <col min="14068" max="14068" width="8.44140625" style="5" bestFit="1" customWidth="1"/>
    <col min="14069" max="14073" width="7.44140625" style="5" bestFit="1" customWidth="1"/>
    <col min="14074" max="14318" width="9.6640625" style="5"/>
    <col min="14319" max="14319" width="2.6640625" style="5" bestFit="1" customWidth="1"/>
    <col min="14320" max="14320" width="1.44140625" style="5" customWidth="1"/>
    <col min="14321" max="14321" width="27.33203125" style="5" bestFit="1" customWidth="1"/>
    <col min="14322" max="14322" width="8.6640625" style="5" bestFit="1" customWidth="1"/>
    <col min="14323" max="14323" width="9.33203125" style="5" customWidth="1"/>
    <col min="14324" max="14324" width="8.44140625" style="5" bestFit="1" customWidth="1"/>
    <col min="14325" max="14329" width="7.44140625" style="5" bestFit="1" customWidth="1"/>
    <col min="14330" max="14574" width="9.6640625" style="5"/>
    <col min="14575" max="14575" width="2.6640625" style="5" bestFit="1" customWidth="1"/>
    <col min="14576" max="14576" width="1.44140625" style="5" customWidth="1"/>
    <col min="14577" max="14577" width="27.33203125" style="5" bestFit="1" customWidth="1"/>
    <col min="14578" max="14578" width="8.6640625" style="5" bestFit="1" customWidth="1"/>
    <col min="14579" max="14579" width="9.33203125" style="5" customWidth="1"/>
    <col min="14580" max="14580" width="8.44140625" style="5" bestFit="1" customWidth="1"/>
    <col min="14581" max="14585" width="7.44140625" style="5" bestFit="1" customWidth="1"/>
    <col min="14586" max="14830" width="9.6640625" style="5"/>
    <col min="14831" max="14831" width="2.6640625" style="5" bestFit="1" customWidth="1"/>
    <col min="14832" max="14832" width="1.44140625" style="5" customWidth="1"/>
    <col min="14833" max="14833" width="27.33203125" style="5" bestFit="1" customWidth="1"/>
    <col min="14834" max="14834" width="8.6640625" style="5" bestFit="1" customWidth="1"/>
    <col min="14835" max="14835" width="9.33203125" style="5" customWidth="1"/>
    <col min="14836" max="14836" width="8.44140625" style="5" bestFit="1" customWidth="1"/>
    <col min="14837" max="14841" width="7.44140625" style="5" bestFit="1" customWidth="1"/>
    <col min="14842" max="15086" width="9.6640625" style="5"/>
    <col min="15087" max="15087" width="2.6640625" style="5" bestFit="1" customWidth="1"/>
    <col min="15088" max="15088" width="1.44140625" style="5" customWidth="1"/>
    <col min="15089" max="15089" width="27.33203125" style="5" bestFit="1" customWidth="1"/>
    <col min="15090" max="15090" width="8.6640625" style="5" bestFit="1" customWidth="1"/>
    <col min="15091" max="15091" width="9.33203125" style="5" customWidth="1"/>
    <col min="15092" max="15092" width="8.44140625" style="5" bestFit="1" customWidth="1"/>
    <col min="15093" max="15097" width="7.44140625" style="5" bestFit="1" customWidth="1"/>
    <col min="15098" max="15342" width="9.6640625" style="5"/>
    <col min="15343" max="15343" width="2.6640625" style="5" bestFit="1" customWidth="1"/>
    <col min="15344" max="15344" width="1.44140625" style="5" customWidth="1"/>
    <col min="15345" max="15345" width="27.33203125" style="5" bestFit="1" customWidth="1"/>
    <col min="15346" max="15346" width="8.6640625" style="5" bestFit="1" customWidth="1"/>
    <col min="15347" max="15347" width="9.33203125" style="5" customWidth="1"/>
    <col min="15348" max="15348" width="8.44140625" style="5" bestFit="1" customWidth="1"/>
    <col min="15349" max="15353" width="7.44140625" style="5" bestFit="1" customWidth="1"/>
    <col min="15354" max="15598" width="9.6640625" style="5"/>
    <col min="15599" max="15599" width="2.6640625" style="5" bestFit="1" customWidth="1"/>
    <col min="15600" max="15600" width="1.44140625" style="5" customWidth="1"/>
    <col min="15601" max="15601" width="27.33203125" style="5" bestFit="1" customWidth="1"/>
    <col min="15602" max="15602" width="8.6640625" style="5" bestFit="1" customWidth="1"/>
    <col min="15603" max="15603" width="9.33203125" style="5" customWidth="1"/>
    <col min="15604" max="15604" width="8.44140625" style="5" bestFit="1" customWidth="1"/>
    <col min="15605" max="15609" width="7.44140625" style="5" bestFit="1" customWidth="1"/>
    <col min="15610" max="15854" width="9.6640625" style="5"/>
    <col min="15855" max="15855" width="2.6640625" style="5" bestFit="1" customWidth="1"/>
    <col min="15856" max="15856" width="1.44140625" style="5" customWidth="1"/>
    <col min="15857" max="15857" width="27.33203125" style="5" bestFit="1" customWidth="1"/>
    <col min="15858" max="15858" width="8.6640625" style="5" bestFit="1" customWidth="1"/>
    <col min="15859" max="15859" width="9.33203125" style="5" customWidth="1"/>
    <col min="15860" max="15860" width="8.44140625" style="5" bestFit="1" customWidth="1"/>
    <col min="15861" max="15865" width="7.44140625" style="5" bestFit="1" customWidth="1"/>
    <col min="15866" max="16110" width="9.6640625" style="5"/>
    <col min="16111" max="16111" width="2.6640625" style="5" bestFit="1" customWidth="1"/>
    <col min="16112" max="16112" width="1.44140625" style="5" customWidth="1"/>
    <col min="16113" max="16113" width="27.33203125" style="5" bestFit="1" customWidth="1"/>
    <col min="16114" max="16114" width="8.6640625" style="5" bestFit="1" customWidth="1"/>
    <col min="16115" max="16115" width="9.33203125" style="5" customWidth="1"/>
    <col min="16116" max="16116" width="8.44140625" style="5" bestFit="1" customWidth="1"/>
    <col min="16117" max="16121" width="7.44140625" style="5" bestFit="1" customWidth="1"/>
    <col min="16122" max="16384" width="9.6640625" style="5"/>
  </cols>
  <sheetData>
    <row r="1" spans="1:12" x14ac:dyDescent="0.2">
      <c r="K1" s="10" t="s">
        <v>40</v>
      </c>
    </row>
    <row r="2" spans="1:12" x14ac:dyDescent="0.2">
      <c r="K2" s="10" t="s">
        <v>31</v>
      </c>
    </row>
    <row r="5" spans="1:12" x14ac:dyDescent="0.2">
      <c r="C5" s="9"/>
      <c r="D5" s="9"/>
      <c r="E5" s="65" t="str">
        <f>'Part 121'!D6</f>
        <v>Quarter Ended September 30, 2017</v>
      </c>
      <c r="F5" s="9"/>
      <c r="G5" s="9"/>
      <c r="H5" s="9"/>
    </row>
    <row r="6" spans="1:12" x14ac:dyDescent="0.2">
      <c r="A6" s="20"/>
      <c r="B6" s="6"/>
      <c r="C6" s="6"/>
      <c r="D6" s="6"/>
      <c r="E6" s="6"/>
      <c r="F6" s="6"/>
      <c r="G6" s="6"/>
      <c r="H6" s="6"/>
      <c r="I6" s="6"/>
      <c r="J6" s="6"/>
      <c r="K6" s="6"/>
    </row>
    <row r="9" spans="1:12" x14ac:dyDescent="0.2">
      <c r="A9" s="21"/>
      <c r="B9" s="4"/>
      <c r="C9" s="5" t="s">
        <v>0</v>
      </c>
      <c r="D9" s="22"/>
      <c r="E9" s="23" t="s">
        <v>32</v>
      </c>
      <c r="F9" s="23" t="s">
        <v>32</v>
      </c>
      <c r="G9" s="23" t="s">
        <v>33</v>
      </c>
      <c r="H9" s="23" t="s">
        <v>34</v>
      </c>
      <c r="I9" s="23" t="s">
        <v>90</v>
      </c>
      <c r="J9" s="23" t="s">
        <v>90</v>
      </c>
      <c r="K9" s="23" t="s">
        <v>90</v>
      </c>
    </row>
    <row r="10" spans="1:12" x14ac:dyDescent="0.2">
      <c r="A10" s="21"/>
      <c r="B10" s="4"/>
      <c r="C10" s="5" t="s">
        <v>62</v>
      </c>
      <c r="D10" s="22"/>
      <c r="E10" s="79" t="s">
        <v>91</v>
      </c>
      <c r="F10" s="79" t="s">
        <v>91</v>
      </c>
      <c r="G10" s="79" t="s">
        <v>92</v>
      </c>
      <c r="H10" s="79" t="s">
        <v>94</v>
      </c>
      <c r="I10" s="79" t="s">
        <v>93</v>
      </c>
      <c r="J10" s="79" t="s">
        <v>93</v>
      </c>
      <c r="K10" s="79" t="s">
        <v>93</v>
      </c>
    </row>
    <row r="11" spans="1:12" x14ac:dyDescent="0.2">
      <c r="A11" s="21"/>
      <c r="B11" s="10"/>
      <c r="C11" s="24" t="s">
        <v>3</v>
      </c>
      <c r="D11" s="24"/>
      <c r="E11" s="10" t="s">
        <v>35</v>
      </c>
      <c r="F11" s="10" t="s">
        <v>12</v>
      </c>
      <c r="G11" s="10" t="s">
        <v>35</v>
      </c>
      <c r="H11" s="10" t="s">
        <v>35</v>
      </c>
      <c r="I11" s="10" t="s">
        <v>35</v>
      </c>
      <c r="J11" s="10" t="s">
        <v>110</v>
      </c>
      <c r="K11" s="10" t="s">
        <v>12</v>
      </c>
    </row>
    <row r="12" spans="1:12" x14ac:dyDescent="0.2">
      <c r="A12" s="12"/>
      <c r="B12" s="19"/>
      <c r="C12" s="25" t="s">
        <v>8</v>
      </c>
      <c r="D12" s="19" t="s">
        <v>19</v>
      </c>
      <c r="E12" s="11">
        <v>40</v>
      </c>
      <c r="F12" s="11">
        <v>416</v>
      </c>
      <c r="G12" s="11">
        <v>40</v>
      </c>
      <c r="H12" s="11">
        <v>40</v>
      </c>
      <c r="I12" s="11">
        <v>40</v>
      </c>
      <c r="J12" s="11">
        <v>42</v>
      </c>
      <c r="K12" s="11">
        <v>416</v>
      </c>
    </row>
    <row r="13" spans="1:12" x14ac:dyDescent="0.2">
      <c r="A13" s="7">
        <v>1</v>
      </c>
      <c r="B13" s="5" t="s">
        <v>14</v>
      </c>
      <c r="C13" s="5" t="s">
        <v>44</v>
      </c>
      <c r="D13" s="1">
        <f>SUM(E13:K13)</f>
        <v>803395</v>
      </c>
      <c r="E13" s="93">
        <v>57323</v>
      </c>
      <c r="F13" s="88">
        <v>53396</v>
      </c>
      <c r="G13" s="88">
        <v>28803</v>
      </c>
      <c r="H13" s="88">
        <v>146366</v>
      </c>
      <c r="I13" s="91">
        <v>366094</v>
      </c>
      <c r="J13" s="91">
        <v>122597</v>
      </c>
      <c r="K13" s="88">
        <v>28816</v>
      </c>
      <c r="L13" s="1"/>
    </row>
    <row r="14" spans="1:12" x14ac:dyDescent="0.2">
      <c r="A14" s="7">
        <f>A13+1</f>
        <v>2</v>
      </c>
      <c r="B14" s="5" t="s">
        <v>14</v>
      </c>
      <c r="C14" s="2" t="s">
        <v>45</v>
      </c>
      <c r="D14" s="2">
        <f>SUM(E14:K14)</f>
        <v>237312</v>
      </c>
      <c r="E14" s="94">
        <v>25373</v>
      </c>
      <c r="F14" s="91">
        <v>18001</v>
      </c>
      <c r="G14" s="91">
        <v>5070</v>
      </c>
      <c r="H14" s="91">
        <v>35420</v>
      </c>
      <c r="I14" s="91">
        <v>89560</v>
      </c>
      <c r="J14" s="91">
        <v>51729</v>
      </c>
      <c r="K14" s="91">
        <v>12159</v>
      </c>
      <c r="L14" s="2"/>
    </row>
    <row r="15" spans="1:12" x14ac:dyDescent="0.2">
      <c r="A15" s="7">
        <v>3</v>
      </c>
      <c r="B15" s="5" t="s">
        <v>14</v>
      </c>
      <c r="C15" s="2" t="s">
        <v>46</v>
      </c>
      <c r="D15" s="2"/>
      <c r="E15" s="94">
        <v>799</v>
      </c>
      <c r="F15" s="91">
        <v>392</v>
      </c>
      <c r="G15" s="91">
        <v>195</v>
      </c>
      <c r="H15" s="91">
        <v>1771</v>
      </c>
      <c r="I15" s="91">
        <v>3632</v>
      </c>
      <c r="J15" s="91">
        <v>1023</v>
      </c>
      <c r="K15" s="91">
        <v>236</v>
      </c>
      <c r="L15" s="2"/>
    </row>
    <row r="16" spans="1:12" x14ac:dyDescent="0.2">
      <c r="C16" s="2"/>
      <c r="D16" s="2"/>
      <c r="E16" s="3"/>
      <c r="F16" s="2"/>
      <c r="G16" s="2"/>
      <c r="H16" s="2"/>
      <c r="I16" s="2"/>
      <c r="J16" s="2"/>
      <c r="K16" s="2"/>
      <c r="L16" s="2"/>
    </row>
    <row r="17" spans="1:12" x14ac:dyDescent="0.2">
      <c r="A17" s="7">
        <v>4</v>
      </c>
      <c r="B17" s="5" t="s">
        <v>14</v>
      </c>
      <c r="C17" s="5" t="s">
        <v>36</v>
      </c>
      <c r="D17" s="2">
        <f>SUM(E17:K17)</f>
        <v>7884</v>
      </c>
      <c r="E17" s="94">
        <v>763</v>
      </c>
      <c r="F17" s="94">
        <v>385</v>
      </c>
      <c r="G17" s="94">
        <v>194</v>
      </c>
      <c r="H17" s="94">
        <v>1764</v>
      </c>
      <c r="I17" s="94">
        <v>3529</v>
      </c>
      <c r="J17" s="94">
        <v>1019</v>
      </c>
      <c r="K17" s="94">
        <v>230</v>
      </c>
      <c r="L17" s="3"/>
    </row>
    <row r="18" spans="1:12" x14ac:dyDescent="0.2">
      <c r="D18" s="2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7">
        <f>A17+1</f>
        <v>5</v>
      </c>
      <c r="B19" s="5" t="s">
        <v>14</v>
      </c>
      <c r="C19" s="5" t="s">
        <v>37</v>
      </c>
      <c r="D19" s="2">
        <f>SUM(E19:K19)</f>
        <v>4099</v>
      </c>
      <c r="E19" s="91">
        <v>588</v>
      </c>
      <c r="F19" s="91">
        <v>372</v>
      </c>
      <c r="G19" s="91">
        <v>123</v>
      </c>
      <c r="H19" s="91">
        <v>1416</v>
      </c>
      <c r="I19" s="91">
        <v>982</v>
      </c>
      <c r="J19" s="91">
        <v>502</v>
      </c>
      <c r="K19" s="91">
        <v>116</v>
      </c>
      <c r="L19" s="2"/>
    </row>
    <row r="20" spans="1:12" x14ac:dyDescent="0.2">
      <c r="A20" s="7">
        <f t="shared" ref="A20:A28" si="0">A19+1</f>
        <v>6</v>
      </c>
      <c r="B20" s="5" t="s">
        <v>14</v>
      </c>
      <c r="C20" s="5" t="s">
        <v>38</v>
      </c>
      <c r="D20" s="2">
        <f>SUM(E20:K20)</f>
        <v>7382</v>
      </c>
      <c r="E20" s="91">
        <v>718</v>
      </c>
      <c r="F20" s="91">
        <v>811</v>
      </c>
      <c r="G20" s="91">
        <v>215</v>
      </c>
      <c r="H20" s="91">
        <v>987</v>
      </c>
      <c r="I20" s="91">
        <v>2627</v>
      </c>
      <c r="J20" s="91">
        <v>1818</v>
      </c>
      <c r="K20" s="91">
        <v>206</v>
      </c>
      <c r="L20" s="2"/>
    </row>
    <row r="21" spans="1:12" x14ac:dyDescent="0.2">
      <c r="A21" s="7">
        <f t="shared" si="0"/>
        <v>7</v>
      </c>
      <c r="B21" s="5" t="s">
        <v>14</v>
      </c>
      <c r="C21" s="5" t="s">
        <v>39</v>
      </c>
      <c r="D21" s="2">
        <f>SUM(E21:K21)</f>
        <v>119550</v>
      </c>
      <c r="E21" s="91">
        <v>13962</v>
      </c>
      <c r="F21" s="91">
        <v>20014</v>
      </c>
      <c r="G21" s="91">
        <v>2327</v>
      </c>
      <c r="H21" s="91">
        <v>29661</v>
      </c>
      <c r="I21" s="91">
        <v>23160</v>
      </c>
      <c r="J21" s="91">
        <v>24841</v>
      </c>
      <c r="K21" s="91">
        <v>5585</v>
      </c>
      <c r="L21" s="2"/>
    </row>
    <row r="22" spans="1:12" x14ac:dyDescent="0.2">
      <c r="A22" s="7">
        <f t="shared" si="0"/>
        <v>8</v>
      </c>
      <c r="B22" s="5" t="s">
        <v>14</v>
      </c>
      <c r="C22" s="13" t="s">
        <v>28</v>
      </c>
      <c r="D22" s="14">
        <f t="shared" ref="D22:K22" si="1">D13/D14</f>
        <v>3.39</v>
      </c>
      <c r="E22" s="14">
        <f t="shared" si="1"/>
        <v>2.2599999999999998</v>
      </c>
      <c r="F22" s="14">
        <f t="shared" si="1"/>
        <v>2.97</v>
      </c>
      <c r="G22" s="14">
        <f t="shared" si="1"/>
        <v>5.68</v>
      </c>
      <c r="H22" s="85">
        <f>H13/H14</f>
        <v>4.13</v>
      </c>
      <c r="I22" s="14">
        <f t="shared" si="1"/>
        <v>4.09</v>
      </c>
      <c r="J22" s="85">
        <f>J13/J14</f>
        <v>2.37</v>
      </c>
      <c r="K22" s="85">
        <f t="shared" si="1"/>
        <v>2.37</v>
      </c>
      <c r="L22" s="14"/>
    </row>
    <row r="23" spans="1:12" x14ac:dyDescent="0.2">
      <c r="A23" s="7">
        <f t="shared" si="0"/>
        <v>9</v>
      </c>
      <c r="B23" s="5" t="s">
        <v>14</v>
      </c>
      <c r="C23" s="15" t="s">
        <v>47</v>
      </c>
      <c r="D23" s="2"/>
      <c r="E23" s="2">
        <f t="shared" ref="E23:K23" si="2">E14/E17</f>
        <v>33</v>
      </c>
      <c r="F23" s="2">
        <f t="shared" si="2"/>
        <v>47</v>
      </c>
      <c r="G23" s="2">
        <f t="shared" si="2"/>
        <v>26</v>
      </c>
      <c r="H23" s="2">
        <f>H14/H17</f>
        <v>20</v>
      </c>
      <c r="I23" s="2">
        <f t="shared" si="2"/>
        <v>25</v>
      </c>
      <c r="J23" s="2">
        <f>J14/J17</f>
        <v>51</v>
      </c>
      <c r="K23" s="2">
        <f t="shared" si="2"/>
        <v>53</v>
      </c>
      <c r="L23" s="2"/>
    </row>
    <row r="24" spans="1:12" x14ac:dyDescent="0.2">
      <c r="A24" s="7">
        <f t="shared" si="0"/>
        <v>10</v>
      </c>
      <c r="B24" s="5" t="s">
        <v>14</v>
      </c>
      <c r="C24" s="13" t="s">
        <v>48</v>
      </c>
      <c r="D24" s="14"/>
      <c r="E24" s="14">
        <f t="shared" ref="E24:K24" si="3">E13/E17</f>
        <v>75.13</v>
      </c>
      <c r="F24" s="14">
        <f t="shared" si="3"/>
        <v>138.69</v>
      </c>
      <c r="G24" s="14">
        <f t="shared" si="3"/>
        <v>148.47</v>
      </c>
      <c r="H24" s="14">
        <f>H13/H17</f>
        <v>82.97</v>
      </c>
      <c r="I24" s="14">
        <f t="shared" si="3"/>
        <v>103.74</v>
      </c>
      <c r="J24" s="14">
        <f>J13/J17</f>
        <v>120.31</v>
      </c>
      <c r="K24" s="14">
        <f t="shared" si="3"/>
        <v>125.29</v>
      </c>
      <c r="L24" s="14"/>
    </row>
    <row r="25" spans="1:12" x14ac:dyDescent="0.2">
      <c r="A25" s="7">
        <f>A24+1</f>
        <v>11</v>
      </c>
      <c r="C25" s="13" t="s">
        <v>88</v>
      </c>
      <c r="D25" s="1">
        <f>SUM(E25:K25)</f>
        <v>408322</v>
      </c>
      <c r="E25" s="1">
        <f t="shared" ref="E25:K25" si="4">E13*E19/E17</f>
        <v>44176</v>
      </c>
      <c r="F25" s="1">
        <f t="shared" si="4"/>
        <v>51593</v>
      </c>
      <c r="G25" s="1">
        <f t="shared" si="4"/>
        <v>18262</v>
      </c>
      <c r="H25" s="1">
        <f>H13*H19/H17</f>
        <v>117491</v>
      </c>
      <c r="I25" s="1">
        <f t="shared" si="4"/>
        <v>101871</v>
      </c>
      <c r="J25" s="1">
        <f>J13*J19/J17</f>
        <v>60396</v>
      </c>
      <c r="K25" s="1">
        <f t="shared" si="4"/>
        <v>14533</v>
      </c>
      <c r="L25" s="1"/>
    </row>
    <row r="26" spans="1:12" x14ac:dyDescent="0.2">
      <c r="A26" s="7">
        <f t="shared" si="0"/>
        <v>12</v>
      </c>
      <c r="B26" s="5" t="s">
        <v>14</v>
      </c>
      <c r="C26" s="13" t="s">
        <v>49</v>
      </c>
      <c r="D26" s="16">
        <f t="shared" ref="D26:K26" si="5">D25/D21</f>
        <v>3.4155000000000002</v>
      </c>
      <c r="E26" s="16">
        <f>E25/E21</f>
        <v>3.1640000000000001</v>
      </c>
      <c r="F26" s="16">
        <f t="shared" si="5"/>
        <v>2.5777999999999999</v>
      </c>
      <c r="G26" s="16">
        <f t="shared" si="5"/>
        <v>7.8479000000000001</v>
      </c>
      <c r="H26" s="16">
        <f>H25/H21</f>
        <v>3.9611000000000001</v>
      </c>
      <c r="I26" s="16">
        <f>I25/I21</f>
        <v>4.3986000000000001</v>
      </c>
      <c r="J26" s="16">
        <f>J25/J21</f>
        <v>2.4312999999999998</v>
      </c>
      <c r="K26" s="16">
        <f t="shared" si="5"/>
        <v>2.6021000000000001</v>
      </c>
      <c r="L26" s="16"/>
    </row>
    <row r="27" spans="1:12" x14ac:dyDescent="0.2">
      <c r="A27" s="7">
        <f t="shared" si="0"/>
        <v>13</v>
      </c>
      <c r="C27" s="5" t="s">
        <v>17</v>
      </c>
      <c r="D27" s="17">
        <f>SUM(E27:K27)</f>
        <v>1</v>
      </c>
      <c r="E27" s="26">
        <f t="shared" ref="E27:K27" si="6">E20/$D20</f>
        <v>9.7259999999999999E-2</v>
      </c>
      <c r="F27" s="26">
        <f t="shared" si="6"/>
        <v>0.10986</v>
      </c>
      <c r="G27" s="26">
        <f t="shared" si="6"/>
        <v>2.912E-2</v>
      </c>
      <c r="H27" s="26">
        <f>H20/$D20</f>
        <v>0.13370000000000001</v>
      </c>
      <c r="I27" s="26">
        <f t="shared" si="6"/>
        <v>0.35587000000000002</v>
      </c>
      <c r="J27" s="26">
        <f>J20/$D20</f>
        <v>0.24626999999999999</v>
      </c>
      <c r="K27" s="26">
        <f t="shared" si="6"/>
        <v>2.7910000000000001E-2</v>
      </c>
      <c r="L27" s="17"/>
    </row>
    <row r="28" spans="1:12" x14ac:dyDescent="0.2">
      <c r="A28" s="7">
        <f t="shared" si="0"/>
        <v>14</v>
      </c>
      <c r="B28" s="5" t="s">
        <v>14</v>
      </c>
      <c r="C28" s="5" t="s">
        <v>18</v>
      </c>
      <c r="D28" s="18">
        <f>SUM(E28:K28)</f>
        <v>3.5857000000000001</v>
      </c>
      <c r="E28" s="16">
        <f t="shared" ref="E28:K28" si="7">E26*E27</f>
        <v>0.30769999999999997</v>
      </c>
      <c r="F28" s="16">
        <f t="shared" si="7"/>
        <v>0.28320000000000001</v>
      </c>
      <c r="G28" s="16">
        <f t="shared" si="7"/>
        <v>0.22850000000000001</v>
      </c>
      <c r="H28" s="16">
        <f>H26*H27</f>
        <v>0.52959999999999996</v>
      </c>
      <c r="I28" s="16">
        <f t="shared" si="7"/>
        <v>1.5652999999999999</v>
      </c>
      <c r="J28" s="16">
        <f>J26*J27</f>
        <v>0.5988</v>
      </c>
      <c r="K28" s="16">
        <f t="shared" si="7"/>
        <v>7.2599999999999998E-2</v>
      </c>
      <c r="L28" s="16"/>
    </row>
    <row r="29" spans="1:12" x14ac:dyDescent="0.2">
      <c r="D29" s="18"/>
      <c r="E29" s="2"/>
      <c r="F29" s="16"/>
      <c r="G29" s="16"/>
      <c r="H29" s="16"/>
      <c r="I29" s="2"/>
      <c r="J29" s="2"/>
      <c r="K29" s="16"/>
      <c r="L29" s="16"/>
    </row>
    <row r="30" spans="1:12" x14ac:dyDescent="0.2">
      <c r="B30" s="5" t="s">
        <v>107</v>
      </c>
    </row>
    <row r="32" spans="1:12" x14ac:dyDescent="0.2">
      <c r="C32" s="27"/>
    </row>
    <row r="33" spans="3:11" x14ac:dyDescent="0.2">
      <c r="C33" s="27"/>
    </row>
    <row r="34" spans="3:11" x14ac:dyDescent="0.2">
      <c r="C34" s="27"/>
    </row>
    <row r="38" spans="3:11" x14ac:dyDescent="0.2">
      <c r="C38" s="5" t="s">
        <v>64</v>
      </c>
      <c r="E38" s="5" t="str">
        <f t="shared" ref="E38:K38" si="8">IF(E17&gt;E15,"CHECK","")</f>
        <v/>
      </c>
      <c r="F38" s="5" t="str">
        <f t="shared" si="8"/>
        <v/>
      </c>
      <c r="G38" s="5" t="str">
        <f t="shared" si="8"/>
        <v/>
      </c>
      <c r="I38" s="5" t="str">
        <f t="shared" si="8"/>
        <v/>
      </c>
      <c r="K38" s="5" t="str">
        <f t="shared" si="8"/>
        <v/>
      </c>
    </row>
    <row r="39" spans="3:11" x14ac:dyDescent="0.2">
      <c r="D39" s="64"/>
      <c r="E39" s="64">
        <f t="shared" ref="E39:K39" si="9">(E15/E17)-1</f>
        <v>4.7199999999999999E-2</v>
      </c>
      <c r="F39" s="64">
        <f t="shared" si="9"/>
        <v>1.8200000000000001E-2</v>
      </c>
      <c r="G39" s="64">
        <f t="shared" si="9"/>
        <v>5.1999999999999998E-3</v>
      </c>
      <c r="H39" s="64"/>
      <c r="I39" s="64">
        <f t="shared" si="9"/>
        <v>2.92E-2</v>
      </c>
      <c r="J39" s="64"/>
      <c r="K39" s="64">
        <f t="shared" si="9"/>
        <v>2.6100000000000002E-2</v>
      </c>
    </row>
  </sheetData>
  <conditionalFormatting sqref="D39:K39">
    <cfRule type="cellIs" dxfId="1" priority="1" operator="lessThan">
      <formula>0</formula>
    </cfRule>
    <cfRule type="cellIs" dxfId="0" priority="2" operator="greaterThan">
      <formula>0.1</formula>
    </cfRule>
  </conditionalFormatting>
  <pageMargins left="0.2" right="0.2" top="0.75" bottom="0.75" header="0.3" footer="0.3"/>
  <pageSetup orientation="landscape" r:id="rId1"/>
  <ignoredErrors>
    <ignoredError sqref="D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Chart for Order</vt:lpstr>
      <vt:lpstr>Part 121</vt:lpstr>
      <vt:lpstr>Part 135</vt:lpstr>
      <vt:lpstr>Seaplane</vt:lpstr>
      <vt:lpstr>'Part 135'!Print_Titles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2018-04-16T14:21:11Z</dcterms:modified>
</cp:coreProperties>
</file>