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filterPrivacy="1" hidePivotFieldList="1" defaultThemeVersion="124226"/>
  <bookViews>
    <workbookView xWindow="240" yWindow="405" windowWidth="14805" windowHeight="7710" tabRatio="908"/>
  </bookViews>
  <sheets>
    <sheet name="Appendix F-135 2016" sheetId="33" r:id="rId1"/>
    <sheet name="Appendix G-135 2016" sheetId="29" r:id="rId2"/>
    <sheet name="Appendix H-135 2016" sheetId="28" r:id="rId3"/>
    <sheet name="Appendix H-2-135 2016" sheetId="27" r:id="rId4"/>
    <sheet name="Appendix I-135 2016" sheetId="22" r:id="rId5"/>
    <sheet name="Appendix J-135 2016" sheetId="19" r:id="rId6"/>
    <sheet name="Appendix O 2016" sheetId="16" r:id="rId7"/>
    <sheet name="Aircraft Type Table" sheetId="47" r:id="rId8"/>
    <sheet name="Circuity Table" sheetId="48" r:id="rId9"/>
    <sheet name="Mainline Deps for Exclusion" sheetId="37" r:id="rId10"/>
  </sheets>
  <definedNames>
    <definedName name="_xlnm.Print_Area" localSheetId="0">'Appendix F-135 2016'!$A$1:$K$29</definedName>
    <definedName name="_xlnm.Print_Titles" localSheetId="2">'Appendix H-135 2016'!$A:$E</definedName>
    <definedName name="_xlnm.Print_Titles" localSheetId="3">'Appendix H-2-135 2016'!$A:$E</definedName>
  </definedNames>
  <calcPr calcId="171027"/>
</workbook>
</file>

<file path=xl/calcChain.xml><?xml version="1.0" encoding="utf-8"?>
<calcChain xmlns="http://schemas.openxmlformats.org/spreadsheetml/2006/main">
  <c r="B18" i="33" l="1"/>
  <c r="B17" i="33"/>
  <c r="G9" i="48" l="1"/>
  <c r="G10" i="48"/>
  <c r="G11" i="48"/>
  <c r="G12" i="48"/>
  <c r="G13" i="48"/>
  <c r="G14" i="48"/>
  <c r="G15" i="48"/>
  <c r="G16" i="48"/>
  <c r="G17" i="48"/>
  <c r="G18" i="48"/>
  <c r="G19" i="48"/>
  <c r="G20" i="48"/>
  <c r="G21" i="48"/>
  <c r="G22" i="48"/>
  <c r="G23" i="48"/>
  <c r="G24" i="48"/>
  <c r="G25" i="48"/>
  <c r="G26" i="48"/>
  <c r="G27" i="48"/>
  <c r="G28" i="48"/>
  <c r="G29" i="48"/>
  <c r="G30" i="48"/>
  <c r="G31" i="48"/>
  <c r="G32" i="48"/>
  <c r="G33" i="48"/>
  <c r="G34" i="48"/>
  <c r="F17" i="33" l="1"/>
  <c r="S31" i="27" l="1"/>
  <c r="V32" i="27"/>
  <c r="U32" i="27"/>
  <c r="T32" i="27"/>
  <c r="S32" i="27"/>
  <c r="R32" i="27"/>
  <c r="Q32" i="27"/>
  <c r="P32" i="27"/>
  <c r="O32" i="27"/>
  <c r="N32" i="27"/>
  <c r="M32" i="27"/>
  <c r="L32" i="27"/>
  <c r="K32" i="27"/>
  <c r="J32" i="27"/>
  <c r="I32" i="27"/>
  <c r="H32" i="27"/>
  <c r="G32" i="27"/>
  <c r="H31" i="27" l="1"/>
  <c r="H24" i="27"/>
  <c r="H23" i="27"/>
  <c r="H26" i="27"/>
  <c r="H27" i="27" s="1"/>
  <c r="H25" i="27" l="1"/>
  <c r="J17" i="33"/>
  <c r="G20" i="29"/>
  <c r="D20" i="29"/>
  <c r="G19" i="29"/>
  <c r="D19" i="29"/>
  <c r="G18" i="29"/>
  <c r="D18" i="29"/>
  <c r="G17" i="29"/>
  <c r="D17" i="29"/>
  <c r="G16" i="29"/>
  <c r="D16" i="29"/>
  <c r="G15" i="29"/>
  <c r="D15" i="29"/>
  <c r="G14" i="29"/>
  <c r="D14" i="29"/>
  <c r="G13" i="29"/>
  <c r="D13" i="29"/>
  <c r="G12" i="29"/>
  <c r="D12" i="29"/>
  <c r="G21" i="29"/>
  <c r="H34" i="28" l="1"/>
  <c r="I34" i="28"/>
  <c r="H50" i="28"/>
  <c r="I50" i="28"/>
  <c r="J50" i="28"/>
  <c r="K50" i="28"/>
  <c r="L50" i="28"/>
  <c r="M50" i="28"/>
  <c r="N50" i="28"/>
  <c r="O50" i="28"/>
  <c r="P50" i="28"/>
  <c r="P55" i="28" s="1"/>
  <c r="Q50" i="28"/>
  <c r="R50" i="28"/>
  <c r="S50" i="28"/>
  <c r="T50" i="28"/>
  <c r="U50" i="28"/>
  <c r="U59" i="28" s="1"/>
  <c r="V50" i="28"/>
  <c r="G50" i="28"/>
  <c r="J34" i="28"/>
  <c r="K34" i="28"/>
  <c r="L34" i="28"/>
  <c r="M34" i="28"/>
  <c r="N34" i="28"/>
  <c r="O34" i="28"/>
  <c r="P34" i="28"/>
  <c r="P43" i="28" s="1"/>
  <c r="Q34" i="28"/>
  <c r="R34" i="28"/>
  <c r="S34" i="28"/>
  <c r="T34" i="28"/>
  <c r="U34" i="28"/>
  <c r="U42" i="28" s="1"/>
  <c r="V34" i="28"/>
  <c r="G34" i="28"/>
  <c r="Q6" i="27"/>
  <c r="U57" i="28"/>
  <c r="U56" i="28"/>
  <c r="U41" i="28"/>
  <c r="U40" i="28"/>
  <c r="U21" i="28"/>
  <c r="U15" i="28"/>
  <c r="U11" i="28"/>
  <c r="P57" i="28"/>
  <c r="P56" i="28"/>
  <c r="P41" i="28"/>
  <c r="P40" i="28"/>
  <c r="P39" i="28"/>
  <c r="P21" i="28"/>
  <c r="P15" i="28"/>
  <c r="P11" i="28"/>
  <c r="S26" i="27"/>
  <c r="S27" i="27" s="1"/>
  <c r="S25" i="27"/>
  <c r="S24" i="27"/>
  <c r="S23" i="27"/>
  <c r="N31" i="27"/>
  <c r="N26" i="27"/>
  <c r="N27" i="27" s="1"/>
  <c r="N25" i="27"/>
  <c r="N24" i="27"/>
  <c r="N23" i="27"/>
  <c r="U55" i="28" l="1"/>
  <c r="U43" i="28"/>
  <c r="P42" i="28"/>
  <c r="U23" i="28"/>
  <c r="U24" i="28" s="1"/>
  <c r="U25" i="28" s="1"/>
  <c r="P23" i="28"/>
  <c r="P24" i="28" s="1"/>
  <c r="P25" i="28" s="1"/>
  <c r="P58" i="28"/>
  <c r="P59" i="28"/>
  <c r="U58" i="28"/>
  <c r="U39" i="28"/>
  <c r="U22" i="28"/>
  <c r="P22" i="28"/>
  <c r="D65" i="22" l="1"/>
  <c r="E10" i="22" l="1"/>
  <c r="F10" i="22" s="1"/>
  <c r="E11" i="22" l="1"/>
  <c r="E12" i="22"/>
  <c r="E13" i="22"/>
  <c r="E14" i="22"/>
  <c r="E15" i="22"/>
  <c r="E16" i="22"/>
  <c r="E17" i="22"/>
  <c r="E18" i="22"/>
  <c r="E19" i="22"/>
  <c r="E20" i="22"/>
  <c r="E21" i="22"/>
  <c r="E22" i="22"/>
  <c r="E23" i="22"/>
  <c r="E24" i="22"/>
  <c r="E25" i="22"/>
  <c r="E26" i="22"/>
  <c r="E27" i="22"/>
  <c r="E28" i="22"/>
  <c r="E29" i="22"/>
  <c r="E30" i="22"/>
  <c r="E31" i="22"/>
  <c r="E32" i="22"/>
  <c r="E33" i="22"/>
  <c r="E34" i="22"/>
  <c r="E35" i="22"/>
  <c r="E36" i="22"/>
  <c r="E37" i="22"/>
  <c r="E38" i="22"/>
  <c r="E39" i="22"/>
  <c r="E40" i="22"/>
  <c r="E41" i="22"/>
  <c r="E42" i="22"/>
  <c r="E43" i="22"/>
  <c r="E44" i="22"/>
  <c r="E45" i="22"/>
  <c r="E46" i="22"/>
  <c r="E47" i="22"/>
  <c r="E48" i="22"/>
  <c r="E49" i="22"/>
  <c r="E50" i="22"/>
  <c r="E51" i="22"/>
  <c r="E52" i="22"/>
  <c r="E53" i="22"/>
  <c r="E54" i="22"/>
  <c r="E55" i="22"/>
  <c r="E56" i="22"/>
  <c r="E57" i="22"/>
  <c r="E58" i="22"/>
  <c r="E59" i="22"/>
  <c r="E60" i="22"/>
  <c r="E61" i="22"/>
  <c r="E62" i="22"/>
  <c r="E63" i="22"/>
  <c r="F37" i="28" l="1"/>
  <c r="F35" i="28"/>
  <c r="F40" i="28" l="1"/>
  <c r="J18" i="33" l="1"/>
  <c r="O59" i="28" l="1"/>
  <c r="O58" i="28"/>
  <c r="O57" i="28"/>
  <c r="O56" i="28"/>
  <c r="O55" i="28"/>
  <c r="O43" i="28"/>
  <c r="O42" i="28"/>
  <c r="O41" i="28"/>
  <c r="O40" i="28"/>
  <c r="O39" i="28"/>
  <c r="O21" i="28"/>
  <c r="O22" i="28" s="1"/>
  <c r="O15" i="28"/>
  <c r="O11" i="28"/>
  <c r="F19" i="27"/>
  <c r="H28" i="27" s="1"/>
  <c r="H29" i="27" s="1"/>
  <c r="G31" i="27"/>
  <c r="G24" i="27"/>
  <c r="G6" i="27"/>
  <c r="G23" i="27" l="1"/>
  <c r="N28" i="27"/>
  <c r="N29" i="27" s="1"/>
  <c r="S28" i="27"/>
  <c r="S29" i="27" s="1"/>
  <c r="H12" i="29"/>
  <c r="D17" i="33" s="1"/>
  <c r="O23" i="28"/>
  <c r="O24" i="28" s="1"/>
  <c r="O25" i="28" s="1"/>
  <c r="G25" i="27"/>
  <c r="G26" i="27"/>
  <c r="G27" i="27" s="1"/>
  <c r="J24" i="27"/>
  <c r="K24" i="27"/>
  <c r="L24" i="27"/>
  <c r="M24" i="27"/>
  <c r="O24" i="27"/>
  <c r="Q24" i="27"/>
  <c r="R24" i="27"/>
  <c r="T24" i="27"/>
  <c r="U24" i="27"/>
  <c r="V24" i="27"/>
  <c r="I24" i="27"/>
  <c r="P24" i="27" l="1"/>
  <c r="F53" i="28" l="1"/>
  <c r="F51" i="28"/>
  <c r="F49" i="28"/>
  <c r="R5" i="28"/>
  <c r="K5" i="28"/>
  <c r="G11" i="28"/>
  <c r="H11" i="28"/>
  <c r="G15" i="28"/>
  <c r="H15" i="28"/>
  <c r="G21" i="28"/>
  <c r="H21" i="28"/>
  <c r="G39" i="28"/>
  <c r="H39" i="28"/>
  <c r="G40" i="28"/>
  <c r="H40" i="28"/>
  <c r="G41" i="28"/>
  <c r="H41" i="28"/>
  <c r="G42" i="28"/>
  <c r="H42" i="28"/>
  <c r="G43" i="28"/>
  <c r="H43" i="28"/>
  <c r="G55" i="28"/>
  <c r="H55" i="28"/>
  <c r="G56" i="28"/>
  <c r="H56" i="28"/>
  <c r="G57" i="28"/>
  <c r="H57" i="28"/>
  <c r="G58" i="28"/>
  <c r="H58" i="28"/>
  <c r="G59" i="28"/>
  <c r="H59" i="28"/>
  <c r="V59" i="28"/>
  <c r="T59" i="28"/>
  <c r="S59" i="28"/>
  <c r="R59" i="28"/>
  <c r="Q59" i="28"/>
  <c r="N59" i="28"/>
  <c r="M59" i="28"/>
  <c r="L59" i="28"/>
  <c r="K59" i="28"/>
  <c r="J59" i="28"/>
  <c r="I59" i="28"/>
  <c r="V58" i="28"/>
  <c r="T58" i="28"/>
  <c r="S58" i="28"/>
  <c r="R58" i="28"/>
  <c r="Q58" i="28"/>
  <c r="N58" i="28"/>
  <c r="M58" i="28"/>
  <c r="L58" i="28"/>
  <c r="K58" i="28"/>
  <c r="J58" i="28"/>
  <c r="I58" i="28"/>
  <c r="V57" i="28"/>
  <c r="T57" i="28"/>
  <c r="S57" i="28"/>
  <c r="R57" i="28"/>
  <c r="Q57" i="28"/>
  <c r="N57" i="28"/>
  <c r="M57" i="28"/>
  <c r="L57" i="28"/>
  <c r="K57" i="28"/>
  <c r="J57" i="28"/>
  <c r="I57" i="28"/>
  <c r="V56" i="28"/>
  <c r="T56" i="28"/>
  <c r="S56" i="28"/>
  <c r="R56" i="28"/>
  <c r="Q56" i="28"/>
  <c r="N56" i="28"/>
  <c r="M56" i="28"/>
  <c r="L56" i="28"/>
  <c r="K56" i="28"/>
  <c r="J56" i="28"/>
  <c r="I56" i="28"/>
  <c r="V55" i="28"/>
  <c r="T55" i="28"/>
  <c r="S55" i="28"/>
  <c r="R55" i="28"/>
  <c r="Q55" i="28"/>
  <c r="N55" i="28"/>
  <c r="M55" i="28"/>
  <c r="L55" i="28"/>
  <c r="K55" i="28"/>
  <c r="J55" i="28"/>
  <c r="I55" i="28"/>
  <c r="V43" i="28"/>
  <c r="T43" i="28"/>
  <c r="S43" i="28"/>
  <c r="R43" i="28"/>
  <c r="Q43" i="28"/>
  <c r="N43" i="28"/>
  <c r="M43" i="28"/>
  <c r="L43" i="28"/>
  <c r="K43" i="28"/>
  <c r="J43" i="28"/>
  <c r="I43" i="28"/>
  <c r="V42" i="28"/>
  <c r="T42" i="28"/>
  <c r="S42" i="28"/>
  <c r="R42" i="28"/>
  <c r="Q42" i="28"/>
  <c r="N42" i="28"/>
  <c r="M42" i="28"/>
  <c r="L42" i="28"/>
  <c r="K42" i="28"/>
  <c r="J42" i="28"/>
  <c r="I42" i="28"/>
  <c r="V41" i="28"/>
  <c r="T41" i="28"/>
  <c r="S41" i="28"/>
  <c r="R41" i="28"/>
  <c r="Q41" i="28"/>
  <c r="N41" i="28"/>
  <c r="M41" i="28"/>
  <c r="L41" i="28"/>
  <c r="K41" i="28"/>
  <c r="J41" i="28"/>
  <c r="I41" i="28"/>
  <c r="V40" i="28"/>
  <c r="T40" i="28"/>
  <c r="S40" i="28"/>
  <c r="R40" i="28"/>
  <c r="Q40" i="28"/>
  <c r="N40" i="28"/>
  <c r="M40" i="28"/>
  <c r="L40" i="28"/>
  <c r="K40" i="28"/>
  <c r="J40" i="28"/>
  <c r="I40" i="28"/>
  <c r="V39" i="28"/>
  <c r="T39" i="28"/>
  <c r="S39" i="28"/>
  <c r="R39" i="28"/>
  <c r="Q39" i="28"/>
  <c r="N39" i="28"/>
  <c r="M39" i="28"/>
  <c r="L39" i="28"/>
  <c r="K39" i="28"/>
  <c r="J39" i="28"/>
  <c r="I39" i="28"/>
  <c r="V21" i="28"/>
  <c r="T21" i="28"/>
  <c r="T22" i="28" s="1"/>
  <c r="S21" i="28"/>
  <c r="R21" i="28"/>
  <c r="Q21" i="28"/>
  <c r="N21" i="28"/>
  <c r="N22" i="28" s="1"/>
  <c r="M21" i="28"/>
  <c r="L21" i="28"/>
  <c r="K21" i="28"/>
  <c r="K22" i="28" s="1"/>
  <c r="J21" i="28"/>
  <c r="I21" i="28"/>
  <c r="V15" i="28"/>
  <c r="T15" i="28"/>
  <c r="S15" i="28"/>
  <c r="R15" i="28"/>
  <c r="Q15" i="28"/>
  <c r="N15" i="28"/>
  <c r="M15" i="28"/>
  <c r="L15" i="28"/>
  <c r="K15" i="28"/>
  <c r="J15" i="28"/>
  <c r="I15" i="28"/>
  <c r="V11" i="28"/>
  <c r="T11" i="28"/>
  <c r="S11" i="28"/>
  <c r="R11" i="28"/>
  <c r="Q11" i="28"/>
  <c r="N11" i="28"/>
  <c r="M11" i="28"/>
  <c r="L11" i="28"/>
  <c r="K11" i="28"/>
  <c r="J11" i="28"/>
  <c r="I11" i="28"/>
  <c r="V31" i="27"/>
  <c r="U31" i="27"/>
  <c r="T31" i="27"/>
  <c r="R31" i="27"/>
  <c r="Q31" i="27"/>
  <c r="P31" i="27"/>
  <c r="O31" i="27"/>
  <c r="M31" i="27"/>
  <c r="L31" i="27"/>
  <c r="K31" i="27"/>
  <c r="J31" i="27"/>
  <c r="I31" i="27"/>
  <c r="V26" i="27"/>
  <c r="V27" i="27" s="1"/>
  <c r="U26" i="27"/>
  <c r="U27" i="27" s="1"/>
  <c r="T26" i="27"/>
  <c r="T27" i="27" s="1"/>
  <c r="R26" i="27"/>
  <c r="R27" i="27" s="1"/>
  <c r="Q26" i="27"/>
  <c r="Q27" i="27" s="1"/>
  <c r="P26" i="27"/>
  <c r="P27" i="27" s="1"/>
  <c r="O26" i="27"/>
  <c r="O27" i="27" s="1"/>
  <c r="M26" i="27"/>
  <c r="M27" i="27" s="1"/>
  <c r="L26" i="27"/>
  <c r="L27" i="27" s="1"/>
  <c r="K26" i="27"/>
  <c r="K27" i="27" s="1"/>
  <c r="J26" i="27"/>
  <c r="J27" i="27" s="1"/>
  <c r="I26" i="27"/>
  <c r="I27" i="27" s="1"/>
  <c r="V25" i="27"/>
  <c r="U25" i="27"/>
  <c r="T25" i="27"/>
  <c r="R25" i="27"/>
  <c r="Q25" i="27"/>
  <c r="P25" i="27"/>
  <c r="O25" i="27"/>
  <c r="M25" i="27"/>
  <c r="L25" i="27"/>
  <c r="K25" i="27"/>
  <c r="J25" i="27"/>
  <c r="I25" i="27"/>
  <c r="V23" i="27"/>
  <c r="U23" i="27"/>
  <c r="T23" i="27"/>
  <c r="R23" i="27"/>
  <c r="Q23" i="27"/>
  <c r="P23" i="27"/>
  <c r="O23" i="27"/>
  <c r="M23" i="27"/>
  <c r="L23" i="27"/>
  <c r="K23" i="27"/>
  <c r="J23" i="27"/>
  <c r="I23" i="27"/>
  <c r="A14" i="27"/>
  <c r="A15" i="27" s="1"/>
  <c r="A17" i="27" s="1"/>
  <c r="A18" i="27" s="1"/>
  <c r="A19" i="27" s="1"/>
  <c r="A20" i="27" s="1"/>
  <c r="A23" i="27" s="1"/>
  <c r="A24" i="27" s="1"/>
  <c r="A25" i="27" s="1"/>
  <c r="A26" i="27" s="1"/>
  <c r="A27" i="27" s="1"/>
  <c r="A28" i="27" s="1"/>
  <c r="A29" i="27" s="1"/>
  <c r="P26" i="28" l="1"/>
  <c r="P27" i="28" s="1"/>
  <c r="U26" i="28"/>
  <c r="U27" i="28" s="1"/>
  <c r="J26" i="28"/>
  <c r="O26" i="28"/>
  <c r="O27" i="28" s="1"/>
  <c r="Q28" i="27"/>
  <c r="Q29" i="27" s="1"/>
  <c r="G28" i="27"/>
  <c r="R28" i="27"/>
  <c r="R29" i="27" s="1"/>
  <c r="K28" i="27"/>
  <c r="K29" i="27" s="1"/>
  <c r="G23" i="28"/>
  <c r="G24" i="28" s="1"/>
  <c r="G25" i="28" s="1"/>
  <c r="S26" i="28"/>
  <c r="F56" i="28"/>
  <c r="G22" i="28"/>
  <c r="H23" i="28"/>
  <c r="H24" i="28" s="1"/>
  <c r="H25" i="28" s="1"/>
  <c r="Q26" i="28"/>
  <c r="H26" i="28"/>
  <c r="H22" i="28"/>
  <c r="T26" i="28"/>
  <c r="G26" i="28"/>
  <c r="M26" i="28"/>
  <c r="L23" i="28"/>
  <c r="L24" i="28" s="1"/>
  <c r="L25" i="28" s="1"/>
  <c r="S23" i="28"/>
  <c r="S24" i="28" s="1"/>
  <c r="S25" i="28" s="1"/>
  <c r="V23" i="28"/>
  <c r="V24" i="28" s="1"/>
  <c r="V25" i="28" s="1"/>
  <c r="M23" i="28"/>
  <c r="M24" i="28" s="1"/>
  <c r="M25" i="28" s="1"/>
  <c r="Q23" i="28"/>
  <c r="Q24" i="28" s="1"/>
  <c r="Q25" i="28" s="1"/>
  <c r="I23" i="28"/>
  <c r="I24" i="28" s="1"/>
  <c r="I25" i="28" s="1"/>
  <c r="J23" i="28"/>
  <c r="J24" i="28" s="1"/>
  <c r="J25" i="28" s="1"/>
  <c r="R23" i="28"/>
  <c r="R24" i="28" s="1"/>
  <c r="R25" i="28" s="1"/>
  <c r="M22" i="28"/>
  <c r="T23" i="28"/>
  <c r="T24" i="28" s="1"/>
  <c r="T25" i="28" s="1"/>
  <c r="V22" i="28"/>
  <c r="I22" i="28"/>
  <c r="N26" i="28"/>
  <c r="V26" i="28"/>
  <c r="J22" i="28"/>
  <c r="Q22" i="28"/>
  <c r="I26" i="28"/>
  <c r="N23" i="28"/>
  <c r="N24" i="28" s="1"/>
  <c r="N25" i="28" s="1"/>
  <c r="R22" i="28"/>
  <c r="L22" i="28"/>
  <c r="K26" i="28"/>
  <c r="R26" i="28"/>
  <c r="K23" i="28"/>
  <c r="K24" i="28" s="1"/>
  <c r="K25" i="28" s="1"/>
  <c r="L26" i="28"/>
  <c r="S22" i="28"/>
  <c r="L28" i="27"/>
  <c r="L29" i="27" s="1"/>
  <c r="T28" i="27"/>
  <c r="T29" i="27" s="1"/>
  <c r="M28" i="27"/>
  <c r="M29" i="27" s="1"/>
  <c r="U28" i="27"/>
  <c r="U29" i="27" s="1"/>
  <c r="O28" i="27"/>
  <c r="O29" i="27" s="1"/>
  <c r="V28" i="27"/>
  <c r="V29" i="27" s="1"/>
  <c r="I28" i="27"/>
  <c r="I29" i="27" s="1"/>
  <c r="P28" i="27"/>
  <c r="P29" i="27" s="1"/>
  <c r="J28" i="27"/>
  <c r="J29" i="27" s="1"/>
  <c r="G29" i="27" l="1"/>
  <c r="F29" i="27" s="1"/>
  <c r="F28" i="27"/>
  <c r="K27" i="28"/>
  <c r="J27" i="28"/>
  <c r="R27" i="28"/>
  <c r="T27" i="28"/>
  <c r="G27" i="28"/>
  <c r="F26" i="28"/>
  <c r="H27" i="28"/>
  <c r="S27" i="28"/>
  <c r="M27" i="28"/>
  <c r="Q27" i="28"/>
  <c r="L27" i="28"/>
  <c r="V27" i="28"/>
  <c r="N27" i="28"/>
  <c r="I27" i="28"/>
  <c r="B16" i="33" l="1"/>
  <c r="F27" i="28"/>
  <c r="C21" i="29" l="1"/>
  <c r="D21" i="29" s="1"/>
  <c r="H16" i="33"/>
  <c r="H17" i="33" l="1"/>
  <c r="K17" i="33" s="1"/>
  <c r="H18" i="33" l="1"/>
  <c r="K18" i="33" l="1"/>
  <c r="K16" i="33"/>
  <c r="F11" i="22" l="1"/>
  <c r="F12" i="22" s="1"/>
  <c r="F13" i="22" s="1"/>
  <c r="F14" i="22" s="1"/>
  <c r="F15" i="22" s="1"/>
  <c r="F16" i="22" s="1"/>
  <c r="F17" i="22" s="1"/>
  <c r="F18" i="22" s="1"/>
  <c r="F19" i="22" s="1"/>
  <c r="F20" i="22" s="1"/>
  <c r="F21" i="22" s="1"/>
  <c r="F22" i="22" s="1"/>
  <c r="F23" i="22" s="1"/>
  <c r="F24" i="22" s="1"/>
  <c r="F25" i="22" s="1"/>
  <c r="F26" i="22" s="1"/>
  <c r="F27" i="22" s="1"/>
  <c r="F28" i="22" s="1"/>
  <c r="F29" i="22" s="1"/>
  <c r="F30" i="22" s="1"/>
  <c r="F31" i="22" s="1"/>
  <c r="F32" i="22" s="1"/>
  <c r="F33" i="22" s="1"/>
  <c r="F34" i="22" s="1"/>
  <c r="F35" i="22" s="1"/>
  <c r="F36" i="22" s="1"/>
  <c r="F37" i="22" s="1"/>
  <c r="F38" i="22" s="1"/>
  <c r="F39" i="22" s="1"/>
  <c r="F40" i="22" s="1"/>
  <c r="F41" i="22" s="1"/>
  <c r="F42" i="22" s="1"/>
  <c r="F43" i="22" s="1"/>
  <c r="F44" i="22" s="1"/>
  <c r="F45" i="22" s="1"/>
  <c r="F46" i="22" s="1"/>
  <c r="F47" i="22" s="1"/>
  <c r="F48" i="22" s="1"/>
  <c r="F49" i="22" s="1"/>
  <c r="F50" i="22" s="1"/>
  <c r="F51" i="22" s="1"/>
  <c r="F52" i="22" s="1"/>
  <c r="F53" i="22" s="1"/>
  <c r="F54" i="22" s="1"/>
  <c r="F55" i="22" s="1"/>
  <c r="F56" i="22" s="1"/>
  <c r="F57" i="22" s="1"/>
  <c r="F58" i="22" s="1"/>
  <c r="F59" i="22" s="1"/>
  <c r="F60" i="22" s="1"/>
  <c r="F61" i="22" s="1"/>
  <c r="F62" i="22" s="1"/>
  <c r="F63" i="22" s="1"/>
</calcChain>
</file>

<file path=xl/sharedStrings.xml><?xml version="1.0" encoding="utf-8"?>
<sst xmlns="http://schemas.openxmlformats.org/spreadsheetml/2006/main" count="1465" uniqueCount="437">
  <si>
    <t>Capacity Related Expense (CR)</t>
  </si>
  <si>
    <t>Direct Expense, Includes Fuel</t>
  </si>
  <si>
    <t>Indirect Expense</t>
  </si>
  <si>
    <t>CR Markup</t>
  </si>
  <si>
    <t>By Aircraft Type</t>
  </si>
  <si>
    <t>Less Psgr. Liability Insurance</t>
  </si>
  <si>
    <t>Linehaul Expense Allocable to Mail</t>
  </si>
  <si>
    <t xml:space="preserve">Percentage of Eligible Mail RTMs </t>
  </si>
  <si>
    <t>Aircraft Code</t>
  </si>
  <si>
    <t>Pax RTMs</t>
  </si>
  <si>
    <t>Frt RTMs Wtd. @ 0.75</t>
  </si>
  <si>
    <t>Mail RTMs</t>
  </si>
  <si>
    <t>Total RTMs</t>
  </si>
  <si>
    <t>Aircraft Miles</t>
  </si>
  <si>
    <t>Available Ton Miles (ATMs)</t>
  </si>
  <si>
    <t>Departures Performed</t>
  </si>
  <si>
    <t>Wtd. Deps. (GTOW)</t>
  </si>
  <si>
    <t>Ton Load Factor</t>
  </si>
  <si>
    <t>Stage Length</t>
  </si>
  <si>
    <t>ATMs per Mile</t>
  </si>
  <si>
    <t>RTMs per Mile</t>
  </si>
  <si>
    <t>RTMs per Hour</t>
  </si>
  <si>
    <t>Eligible Traffic</t>
  </si>
  <si>
    <t>Scheduled + Nonscheduled Traffic</t>
  </si>
  <si>
    <t>Block Hours, T-100</t>
  </si>
  <si>
    <t>.</t>
  </si>
  <si>
    <t>System Parameters for Each Carrier</t>
  </si>
  <si>
    <t>B-1900</t>
  </si>
  <si>
    <t>Total</t>
  </si>
  <si>
    <t>Return and Tax Markup</t>
  </si>
  <si>
    <t>T-100 Seg. Mail RTMs</t>
  </si>
  <si>
    <t>T-100 Mkt. Mail RTMs</t>
  </si>
  <si>
    <t>Carrier</t>
  </si>
  <si>
    <t>Total Fuel Expense</t>
  </si>
  <si>
    <t>Total Gallons Issued</t>
  </si>
  <si>
    <t>Price per Gallon</t>
  </si>
  <si>
    <t>Eligible Fuel Expense</t>
  </si>
  <si>
    <t>Cost per Eligible RTM</t>
  </si>
  <si>
    <t>Mail RTMs, Percentage</t>
  </si>
  <si>
    <t>Cost/RTM, Wtd. By Mail RTMs</t>
  </si>
  <si>
    <t>Total Block Hours, T-100 Segment</t>
  </si>
  <si>
    <t>Total Block Hours, Schedule F-2</t>
  </si>
  <si>
    <t>Eligible Mail RTMs, T-100 Segment</t>
  </si>
  <si>
    <t>Hageland</t>
  </si>
  <si>
    <t>Bering</t>
  </si>
  <si>
    <t>Wright</t>
  </si>
  <si>
    <t>Grant</t>
  </si>
  <si>
    <t>Yute</t>
  </si>
  <si>
    <t>Warbelow</t>
  </si>
  <si>
    <t>C-207</t>
  </si>
  <si>
    <t>Navajo</t>
  </si>
  <si>
    <t>Caravan</t>
  </si>
  <si>
    <t>Linehaul, Part 135</t>
  </si>
  <si>
    <t>Burn per Revenue Block Hour</t>
  </si>
  <si>
    <t>Time</t>
  </si>
  <si>
    <t>Period</t>
  </si>
  <si>
    <t>$/RTM</t>
  </si>
  <si>
    <t>Nonfuel</t>
  </si>
  <si>
    <t>Linehaul</t>
  </si>
  <si>
    <t>Actual Y</t>
  </si>
  <si>
    <t>Natural Log</t>
  </si>
  <si>
    <t>ANOVA</t>
  </si>
  <si>
    <t>Regression</t>
  </si>
  <si>
    <t>Residual</t>
  </si>
  <si>
    <t>Intercept</t>
  </si>
  <si>
    <t>df</t>
  </si>
  <si>
    <t>SS</t>
  </si>
  <si>
    <t>MS</t>
  </si>
  <si>
    <t>F</t>
  </si>
  <si>
    <t>Significance F</t>
  </si>
  <si>
    <t>Coefficients</t>
  </si>
  <si>
    <t>P-value</t>
  </si>
  <si>
    <t>Lower 95%</t>
  </si>
  <si>
    <t>Upper 95%</t>
  </si>
  <si>
    <t>X Variable 1</t>
  </si>
  <si>
    <t>Predicted Y</t>
  </si>
  <si>
    <t>Residuals</t>
  </si>
  <si>
    <t>Page 1 of 2</t>
  </si>
  <si>
    <t>Page 2 of 2</t>
  </si>
  <si>
    <t xml:space="preserve">Annual </t>
  </si>
  <si>
    <t>Increase</t>
  </si>
  <si>
    <t>(1)</t>
  </si>
  <si>
    <t>(2)</t>
  </si>
  <si>
    <t>(3)</t>
  </si>
  <si>
    <t>(4)</t>
  </si>
  <si>
    <t>(5)</t>
  </si>
  <si>
    <t>(6)</t>
  </si>
  <si>
    <t>Avg. Annual</t>
  </si>
  <si>
    <t>Change,</t>
  </si>
  <si>
    <t>Midpoint to</t>
  </si>
  <si>
    <t>Estimated</t>
  </si>
  <si>
    <t xml:space="preserve">Year Ended </t>
  </si>
  <si>
    <t xml:space="preserve">Midpoint </t>
  </si>
  <si>
    <t>Unit Cost at</t>
  </si>
  <si>
    <t>Change from</t>
  </si>
  <si>
    <t>1/</t>
  </si>
  <si>
    <t>2/</t>
  </si>
  <si>
    <t>Change</t>
  </si>
  <si>
    <t>3/</t>
  </si>
  <si>
    <t>4/</t>
  </si>
  <si>
    <t>Current</t>
  </si>
  <si>
    <t>5/</t>
  </si>
  <si>
    <t>Unit Cost per</t>
  </si>
  <si>
    <t>Revenue Ton-Mile</t>
  </si>
  <si>
    <t>Fuel</t>
  </si>
  <si>
    <t>The total is the sum of the two. The final order will reflect the most recent quarterly fuel costs available at the time.</t>
  </si>
  <si>
    <t>5/ Column 4 ÷ Column 5 less 1.</t>
  </si>
  <si>
    <t>3/ Reflects the fact that from the midpoint of the reporting period to the midpoint of the prospective</t>
  </si>
  <si>
    <t>Current Rate,</t>
  </si>
  <si>
    <t>Percent</t>
  </si>
  <si>
    <t>Circuity</t>
  </si>
  <si>
    <t>EXP(Y)</t>
  </si>
  <si>
    <t xml:space="preserve">Predicted </t>
  </si>
  <si>
    <t>Appendix F</t>
  </si>
  <si>
    <t>ADK</t>
  </si>
  <si>
    <t>ANC</t>
  </si>
  <si>
    <t>DLG</t>
  </si>
  <si>
    <t>AKN</t>
  </si>
  <si>
    <t>ADQ</t>
  </si>
  <si>
    <t>TOG</t>
  </si>
  <si>
    <t>EMK</t>
  </si>
  <si>
    <t>KSM</t>
  </si>
  <si>
    <t>ENA</t>
  </si>
  <si>
    <t>FAI</t>
  </si>
  <si>
    <t>BRW</t>
  </si>
  <si>
    <t>ANI</t>
  </si>
  <si>
    <t>SCC</t>
  </si>
  <si>
    <t>BET</t>
  </si>
  <si>
    <t>GAL</t>
  </si>
  <si>
    <t>GST</t>
  </si>
  <si>
    <t>JNU</t>
  </si>
  <si>
    <t>HOM</t>
  </si>
  <si>
    <t>CDV</t>
  </si>
  <si>
    <t>ILI</t>
  </si>
  <si>
    <t>KTN</t>
  </si>
  <si>
    <t>PSG</t>
  </si>
  <si>
    <t>SIT</t>
  </si>
  <si>
    <t>YAK</t>
  </si>
  <si>
    <t>WRG</t>
  </si>
  <si>
    <t>MCG</t>
  </si>
  <si>
    <t>OME</t>
  </si>
  <si>
    <t>OTZ</t>
  </si>
  <si>
    <t>UNK</t>
  </si>
  <si>
    <t>VDZ</t>
  </si>
  <si>
    <t>Determination of Segments Ineligible for Calculating Bush Rates,</t>
  </si>
  <si>
    <t>t Stat</t>
  </si>
  <si>
    <t>Scheduled Intra-Alaska Departures Performed with Mainline Equipment</t>
  </si>
  <si>
    <t xml:space="preserve">Total </t>
  </si>
  <si>
    <t>Deps.</t>
  </si>
  <si>
    <t>Segment</t>
  </si>
  <si>
    <t>Market</t>
  </si>
  <si>
    <t>Arctic Transportation</t>
  </si>
  <si>
    <t>Era Aviation</t>
  </si>
  <si>
    <t>Ward Air</t>
  </si>
  <si>
    <t>Determination of Which Carriers Are Included in the Class Rates</t>
  </si>
  <si>
    <t>Aircraft</t>
  </si>
  <si>
    <t>Eligible</t>
  </si>
  <si>
    <t>Cumulative</t>
  </si>
  <si>
    <t>Name</t>
  </si>
  <si>
    <t>Type</t>
  </si>
  <si>
    <t>Casa</t>
  </si>
  <si>
    <r>
      <t>Circuity Markup (R6</t>
    </r>
    <r>
      <rPr>
        <sz val="10"/>
        <color theme="1"/>
        <rFont val="Calibri"/>
        <family val="2"/>
      </rPr>
      <t>÷</t>
    </r>
    <r>
      <rPr>
        <sz val="10"/>
        <color theme="1"/>
        <rFont val="Times New Roman"/>
        <family val="1"/>
      </rPr>
      <t>R7)-1</t>
    </r>
  </si>
  <si>
    <t>Appendix G</t>
  </si>
  <si>
    <t>Excluded from Calculations of the Bush Rates</t>
  </si>
  <si>
    <t>Reason for Exclusion</t>
  </si>
  <si>
    <t>No</t>
  </si>
  <si>
    <t>X</t>
  </si>
  <si>
    <t>Homer Air</t>
  </si>
  <si>
    <t>Ratio of Total to Revenue Block Hours</t>
  </si>
  <si>
    <t>Total Eligible RTMs, T-100 Segment</t>
  </si>
  <si>
    <t>Std. Error</t>
  </si>
  <si>
    <t>2/ We assume fuel increases will be zero.  For nonfuel, see "predicted annual increase" in Appendix B, Page 1.</t>
  </si>
  <si>
    <t>T510 Rdperformed</t>
  </si>
  <si>
    <t>Bering Air Inc.</t>
  </si>
  <si>
    <t>DUT</t>
  </si>
  <si>
    <t>SDP</t>
  </si>
  <si>
    <t>SNP</t>
  </si>
  <si>
    <t>STG</t>
  </si>
  <si>
    <t>Peninsula Airways Inc.</t>
  </si>
  <si>
    <t>CDB</t>
  </si>
  <si>
    <t>Northern Air Cargo Inc.</t>
  </si>
  <si>
    <t>PM Air, LLC</t>
  </si>
  <si>
    <t>Island Air Service</t>
  </si>
  <si>
    <t>Pacific Airways, Inc.</t>
  </si>
  <si>
    <t>RMP</t>
  </si>
  <si>
    <t>Tatonduk Outfitters Limited d/b/a Everts Air Alaska and Everts Air Cargo</t>
  </si>
  <si>
    <t>EAA</t>
  </si>
  <si>
    <t>Hageland Aviation Service</t>
  </si>
  <si>
    <t>Air Excursions LLC</t>
  </si>
  <si>
    <t>Alaska Airlines Inc.</t>
  </si>
  <si>
    <t>Horizon Air</t>
  </si>
  <si>
    <t>Yute Air Aka Flight Alaska</t>
  </si>
  <si>
    <t>Lynden Air Cargo Airlines</t>
  </si>
  <si>
    <t>EDF</t>
  </si>
  <si>
    <t>Wright Air Service</t>
  </si>
  <si>
    <t>ARC</t>
  </si>
  <si>
    <t>VEE</t>
  </si>
  <si>
    <t>Empire Airlines Inc.</t>
  </si>
  <si>
    <t>Federal Express Corporation</t>
  </si>
  <si>
    <t>United Parcel Service</t>
  </si>
  <si>
    <t>Venture Travel LLC d/b/a Taquan Air Service</t>
  </si>
  <si>
    <t>Grant Aviation</t>
  </si>
  <si>
    <t>ANC OME</t>
  </si>
  <si>
    <t>OME ANC</t>
  </si>
  <si>
    <t>OME OTZ</t>
  </si>
  <si>
    <t>OTZ OME</t>
  </si>
  <si>
    <t>ADQ ANC</t>
  </si>
  <si>
    <t>AKN ANC</t>
  </si>
  <si>
    <t>ANC ADQ</t>
  </si>
  <si>
    <t>ANC AKN</t>
  </si>
  <si>
    <t>ANC ANI</t>
  </si>
  <si>
    <t>ANC BET</t>
  </si>
  <si>
    <t>ANC CDV</t>
  </si>
  <si>
    <t>ANC DLG</t>
  </si>
  <si>
    <t>ANC FAI</t>
  </si>
  <si>
    <t>ANC JNU</t>
  </si>
  <si>
    <t>BET ANC</t>
  </si>
  <si>
    <t>CDV ANC</t>
  </si>
  <si>
    <t>DLG AKN</t>
  </si>
  <si>
    <t>DLG ANC</t>
  </si>
  <si>
    <t>FAI ANC</t>
  </si>
  <si>
    <t>JNU ANC</t>
  </si>
  <si>
    <t>JNU SIT</t>
  </si>
  <si>
    <t>KTN ANC</t>
  </si>
  <si>
    <t>KTN WRG</t>
  </si>
  <si>
    <t>PSG JNU</t>
  </si>
  <si>
    <t>SIT KTN</t>
  </si>
  <si>
    <t>WRG PSG</t>
  </si>
  <si>
    <t>ANC MCG</t>
  </si>
  <si>
    <t>ANC UNK</t>
  </si>
  <si>
    <t>MCG ANC</t>
  </si>
  <si>
    <t>UNK ANC</t>
  </si>
  <si>
    <t>ANC ENA</t>
  </si>
  <si>
    <t>ANC BRW</t>
  </si>
  <si>
    <t>ANC GAL</t>
  </si>
  <si>
    <t>ANC KSM</t>
  </si>
  <si>
    <t>ANC OTZ</t>
  </si>
  <si>
    <t>BRW ANC</t>
  </si>
  <si>
    <t>BRW SCC</t>
  </si>
  <si>
    <t>GAL ANC</t>
  </si>
  <si>
    <t>OTZ ANC</t>
  </si>
  <si>
    <t>SCC BRW</t>
  </si>
  <si>
    <t>BRW FAI</t>
  </si>
  <si>
    <t>FAI SCC</t>
  </si>
  <si>
    <t>SCC FAI</t>
  </si>
  <si>
    <t>ANC EMK</t>
  </si>
  <si>
    <t>ANC TOG</t>
  </si>
  <si>
    <t>EMK ANC</t>
  </si>
  <si>
    <t>KSM ANC</t>
  </si>
  <si>
    <t>TOG ANC</t>
  </si>
  <si>
    <t>ANC HOM</t>
  </si>
  <si>
    <t>ANC SCC</t>
  </si>
  <si>
    <t>ANC VDZ</t>
  </si>
  <si>
    <t>ANI ANC</t>
  </si>
  <si>
    <t>ENA ANC</t>
  </si>
  <si>
    <t>HOM ANC</t>
  </si>
  <si>
    <t>SCC ANC</t>
  </si>
  <si>
    <t>VDZ ANC</t>
  </si>
  <si>
    <t>GST JNU</t>
  </si>
  <si>
    <t>JNU GST</t>
  </si>
  <si>
    <t>SIT JNU</t>
  </si>
  <si>
    <t>ADK ANC</t>
  </si>
  <si>
    <t>ANC ADK</t>
  </si>
  <si>
    <t>CDV YAK</t>
  </si>
  <si>
    <t>JNU KTN</t>
  </si>
  <si>
    <t>JNU PSG</t>
  </si>
  <si>
    <t>JNU YAK</t>
  </si>
  <si>
    <t>KTN JNU</t>
  </si>
  <si>
    <t>KTN SIT</t>
  </si>
  <si>
    <t>PSG WRG</t>
  </si>
  <si>
    <t>WRG KTN</t>
  </si>
  <si>
    <t>YAK CDV</t>
  </si>
  <si>
    <t>YAK JNU</t>
  </si>
  <si>
    <t>BET EDF</t>
  </si>
  <si>
    <t>OTZ SCC</t>
  </si>
  <si>
    <t>ANC ANC</t>
  </si>
  <si>
    <t>ANC SIT</t>
  </si>
  <si>
    <t>T130 Rpax</t>
  </si>
  <si>
    <t>T239 Usmail Lbs</t>
  </si>
  <si>
    <t>CPG</t>
  </si>
  <si>
    <t>40-Mile Air</t>
  </si>
  <si>
    <t>Alaska Central Express</t>
  </si>
  <si>
    <t>Frontier Flying Service</t>
  </si>
  <si>
    <t>Iliamna Air Taxi</t>
  </si>
  <si>
    <t>Katmai Air</t>
  </si>
  <si>
    <t>SeaPort Airlines, Inc. d/b/a Wings of Alaska</t>
  </si>
  <si>
    <t>Servant Air Inc.</t>
  </si>
  <si>
    <t>Smokey Bay Air Inc.</t>
  </si>
  <si>
    <t>Spernak Airways Inc.</t>
  </si>
  <si>
    <t>Tanana Air Service</t>
  </si>
  <si>
    <t>Condor Flugdienst</t>
  </si>
  <si>
    <t>Delta Air Lines Inc.</t>
  </si>
  <si>
    <t>Ellis Air Taxi Inc.</t>
  </si>
  <si>
    <t>Kalinin Aviation LLC d/b/a Alaska Seaplanes</t>
  </si>
  <si>
    <t>Reeve Air Alaska, LLC</t>
  </si>
  <si>
    <t>Scott Air LLC dba Island Air Express</t>
  </si>
  <si>
    <t>Arctic</t>
  </si>
  <si>
    <t xml:space="preserve"> </t>
  </si>
  <si>
    <t>Costs per Revenue Block Hour</t>
  </si>
  <si>
    <t>Regression Statistics</t>
  </si>
  <si>
    <t>Multiple R</t>
  </si>
  <si>
    <t>R Square</t>
  </si>
  <si>
    <t>Adjusted R Square</t>
  </si>
  <si>
    <t>Standard Error</t>
  </si>
  <si>
    <t>Observations</t>
  </si>
  <si>
    <t>RESIDUAL OUTPUT</t>
  </si>
  <si>
    <t>Observation</t>
  </si>
  <si>
    <t>Eligible Block Hours, T-100 Segment</t>
  </si>
  <si>
    <t>1/ Includes the mainline operations of PenAir, as detailed in PenAir's Special Report</t>
  </si>
  <si>
    <t>Appendix H</t>
  </si>
  <si>
    <t>ORG</t>
  </si>
  <si>
    <t>DST</t>
  </si>
  <si>
    <t>AKN DLG</t>
  </si>
  <si>
    <t>GAL FAI</t>
  </si>
  <si>
    <t>FAI GAL</t>
  </si>
  <si>
    <t>ANI KSM</t>
  </si>
  <si>
    <t>AKN CDB</t>
  </si>
  <si>
    <t>DLG SNP</t>
  </si>
  <si>
    <t>ANI MCG</t>
  </si>
  <si>
    <t>SDP DUT</t>
  </si>
  <si>
    <t>STG ANC</t>
  </si>
  <si>
    <t>FAI VEE</t>
  </si>
  <si>
    <t>ILI ANC</t>
  </si>
  <si>
    <t>VEE FAI</t>
  </si>
  <si>
    <t>MCG ANI</t>
  </si>
  <si>
    <t>UNK MCG</t>
  </si>
  <si>
    <t>DLG CDB</t>
  </si>
  <si>
    <t>CDB SDP</t>
  </si>
  <si>
    <t>KSM ANI</t>
  </si>
  <si>
    <t>STG SNP</t>
  </si>
  <si>
    <t>BET ANI</t>
  </si>
  <si>
    <t>TOG ILI</t>
  </si>
  <si>
    <t>FAI RMP</t>
  </si>
  <si>
    <t>RMP FAI</t>
  </si>
  <si>
    <t>FAI ARC</t>
  </si>
  <si>
    <t>UNK GAL</t>
  </si>
  <si>
    <t>ARC FAI</t>
  </si>
  <si>
    <t>SDP CDB</t>
  </si>
  <si>
    <t>More than 28 deps in the year, or 7 deps per quarter on average</t>
  </si>
  <si>
    <t>Seaport Airlines, Inc.</t>
  </si>
  <si>
    <t>No Mail</t>
  </si>
  <si>
    <t>Mainline Only</t>
  </si>
  <si>
    <t>No Skd. Pax</t>
  </si>
  <si>
    <t>Eligibility</t>
  </si>
  <si>
    <t>Yes</t>
  </si>
  <si>
    <t>Include</t>
  </si>
  <si>
    <t>ANI BET</t>
  </si>
  <si>
    <t>Carriers Reporting Intra-Alaska Operations for YE 9-30-16</t>
  </si>
  <si>
    <r>
      <t>T-100 Segment Report, QE 9</t>
    </r>
    <r>
      <rPr>
        <u/>
        <sz val="12"/>
        <color rgb="FFFF0000"/>
        <rFont val="Times New Roman"/>
        <family val="1"/>
      </rPr>
      <t>-30-16</t>
    </r>
    <r>
      <rPr>
        <u/>
        <sz val="12"/>
        <color theme="1"/>
        <rFont val="Times New Roman"/>
        <family val="1"/>
      </rPr>
      <t>, Seven or More Departures Performed 1/</t>
    </r>
  </si>
  <si>
    <r>
      <t>Per the One-Percent Rule, YE 9</t>
    </r>
    <r>
      <rPr>
        <sz val="11"/>
        <color rgb="FFFF0000"/>
        <rFont val="Times New Roman"/>
        <family val="1"/>
      </rPr>
      <t>-30-16</t>
    </r>
  </si>
  <si>
    <t>Compass Airlines</t>
  </si>
  <si>
    <t>SkyWest Airlines Inc.</t>
  </si>
  <si>
    <t>Everts Air</t>
  </si>
  <si>
    <t>Taquan Air Service</t>
  </si>
  <si>
    <t>Corvus</t>
  </si>
  <si>
    <t>YE 3Q 2016</t>
  </si>
  <si>
    <r>
      <t xml:space="preserve">Year Ended September 30, </t>
    </r>
    <r>
      <rPr>
        <sz val="10"/>
        <color rgb="FFFF0000"/>
        <rFont val="Times New Roman"/>
        <family val="1"/>
      </rPr>
      <t>2016</t>
    </r>
  </si>
  <si>
    <t>YE 6/30/06</t>
  </si>
  <si>
    <r>
      <t xml:space="preserve">to YE </t>
    </r>
    <r>
      <rPr>
        <u/>
        <sz val="11"/>
        <color rgb="FFFF0000"/>
        <rFont val="Times New Roman"/>
        <family val="1"/>
      </rPr>
      <t>9/30/16</t>
    </r>
  </si>
  <si>
    <r>
      <t xml:space="preserve">Order </t>
    </r>
    <r>
      <rPr>
        <u/>
        <sz val="11"/>
        <color rgb="FFFF0000"/>
        <rFont val="Times New Roman"/>
        <family val="1"/>
      </rPr>
      <t>2016-12-20</t>
    </r>
  </si>
  <si>
    <t>Al. Seaplanes</t>
  </si>
  <si>
    <t>Gallons Per Block Hour</t>
  </si>
  <si>
    <t>Cost per Block Hour (R21÷ R30)</t>
  </si>
  <si>
    <t>Marked Up Costs (R21*R11*R12*R15)</t>
  </si>
  <si>
    <t>Eligible Expense (R23*R46÷R30)</t>
  </si>
  <si>
    <t>Eligible Cost per RTM (R24÷R50)</t>
  </si>
  <si>
    <t>Cost Wtd. By Mail RTMs (R25*R26)</t>
  </si>
  <si>
    <r>
      <t xml:space="preserve">Calculation of the Linehaul, Part 135, YE </t>
    </r>
    <r>
      <rPr>
        <sz val="11"/>
        <color rgb="FFFF0000"/>
        <rFont val="Times New Roman"/>
        <family val="1"/>
      </rPr>
      <t>9-30-16</t>
    </r>
  </si>
  <si>
    <t>PC-12</t>
  </si>
  <si>
    <t>PILATUS</t>
  </si>
  <si>
    <t>PILATUS PC-12</t>
  </si>
  <si>
    <t>SF-340/B</t>
  </si>
  <si>
    <t>SAAB-FAIRCHILD</t>
  </si>
  <si>
    <t>SAAB-FAIRCHD 340/B</t>
  </si>
  <si>
    <t>CARAVNII</t>
  </si>
  <si>
    <t>CESSNA</t>
  </si>
  <si>
    <t>CESSNA 406</t>
  </si>
  <si>
    <t>CARAVAN</t>
  </si>
  <si>
    <t>CESSNA 208</t>
  </si>
  <si>
    <t>CE-208B</t>
  </si>
  <si>
    <t>CESSNA C208B</t>
  </si>
  <si>
    <t>C212</t>
  </si>
  <si>
    <t>CONSTRUCCIONES AERONAUTICAS,SA</t>
  </si>
  <si>
    <t>CASA 212</t>
  </si>
  <si>
    <t>KINGAIR</t>
  </si>
  <si>
    <t>BEECHCRAFT</t>
  </si>
  <si>
    <t>BEECH 200 KINGAIR</t>
  </si>
  <si>
    <t>BE-1900</t>
  </si>
  <si>
    <t>BEECH 1900 A/B/C/D</t>
  </si>
  <si>
    <t>NAVAJO</t>
  </si>
  <si>
    <t>PIPER</t>
  </si>
  <si>
    <t>PIPER PA-31/T-1020</t>
  </si>
  <si>
    <t>ISLANDER</t>
  </si>
  <si>
    <t>PILATUS BRITTEN-NORMAN</t>
  </si>
  <si>
    <t>BRITT-NORMAN BN2/A</t>
  </si>
  <si>
    <t>PA-32</t>
  </si>
  <si>
    <t>PIPER PA-32</t>
  </si>
  <si>
    <t>OTTER</t>
  </si>
  <si>
    <t>DEHAVILLAND OF CANADA</t>
  </si>
  <si>
    <t>DEHAVILLAND DHC3</t>
  </si>
  <si>
    <t>BEAVER</t>
  </si>
  <si>
    <t>DEHAVILLAND DHC2</t>
  </si>
  <si>
    <t>SKYHAWK</t>
  </si>
  <si>
    <t>CESSNA 172 SKYHAWK</t>
  </si>
  <si>
    <t>CE-206/7</t>
  </si>
  <si>
    <t>CESSNA 206/207/209</t>
  </si>
  <si>
    <t>SKYWAGON</t>
  </si>
  <si>
    <t>CESSNA 185A/B/C</t>
  </si>
  <si>
    <t>CE-180</t>
  </si>
  <si>
    <t>CESSNA 180A/B</t>
  </si>
  <si>
    <t>AIRVAN</t>
  </si>
  <si>
    <t>GIPPS AERO</t>
  </si>
  <si>
    <t>GIPPS AERO GA8 AIR</t>
  </si>
  <si>
    <t>BONANZA</t>
  </si>
  <si>
    <t>BEECH 35/36</t>
  </si>
  <si>
    <t>SHORT NAME</t>
  </si>
  <si>
    <t>MANUFACTURER</t>
  </si>
  <si>
    <t>LONG NAME</t>
  </si>
  <si>
    <t>AC TYPE</t>
  </si>
  <si>
    <t>Aircraft Type Table</t>
  </si>
  <si>
    <r>
      <t xml:space="preserve">rate is 1.75 years.  </t>
    </r>
    <r>
      <rPr>
        <sz val="11"/>
        <color rgb="FFFF0000"/>
        <rFont val="Times New Roman"/>
        <family val="1"/>
      </rPr>
      <t>1.0222 x 1.01665 = 3.92, where 1.01665</t>
    </r>
    <r>
      <rPr>
        <sz val="11"/>
        <color theme="1"/>
        <rFont val="Times New Roman"/>
        <family val="1"/>
      </rPr>
      <t xml:space="preserve"> is the average annual unit cost increase projected for</t>
    </r>
  </si>
  <si>
    <t>Page 1 of 5</t>
  </si>
  <si>
    <t>Page 2 of 5</t>
  </si>
  <si>
    <t>Page 3 of 5</t>
  </si>
  <si>
    <t>Page 4 of 5</t>
  </si>
  <si>
    <t>Page 5 of 5</t>
  </si>
  <si>
    <t>Appendix I</t>
  </si>
  <si>
    <t>Appendix J</t>
  </si>
  <si>
    <t>Appendix O</t>
  </si>
  <si>
    <t>a 9-month period.</t>
  </si>
  <si>
    <t>Alaska Seaplane Service</t>
  </si>
  <si>
    <r>
      <t xml:space="preserve">Circuity Calculation, Intra-AK Mail Revenue Ton Miles (RTMs), YE </t>
    </r>
    <r>
      <rPr>
        <sz val="12"/>
        <color rgb="FFFF0000"/>
        <rFont val="Times New Roman"/>
        <family val="1"/>
      </rPr>
      <t>9-30-16</t>
    </r>
  </si>
  <si>
    <t>Appendix Q</t>
  </si>
  <si>
    <t>Excludes PenAir, Which Does Not Operate as a Bush Part 135 Passenger Carrier</t>
  </si>
  <si>
    <t>1/  Nonfuel, Appendix H, Page 1; Fuel, Appendix H, Page 4</t>
  </si>
  <si>
    <r>
      <t xml:space="preserve">4/ Fuel reflects YE </t>
    </r>
    <r>
      <rPr>
        <sz val="11"/>
        <color rgb="FFFF0000"/>
        <rFont val="Times New Roman"/>
        <family val="1"/>
      </rPr>
      <t xml:space="preserve">9-30-16, </t>
    </r>
    <r>
      <rPr>
        <sz val="11"/>
        <color theme="1"/>
        <rFont val="Times New Roman"/>
        <family val="1"/>
      </rPr>
      <t xml:space="preserve"> Appendix H, Page 4.  Nonfuel is Column (1) mulitplied by Column (3). </t>
    </r>
  </si>
  <si>
    <t>Appendix 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</si>
</sst>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(* #,##0.00_);_(* \(#,##0.00\);_(* &quot;-&quot;??_);_(@_)"/>
    <numFmt numFmtId="164" formatCode="&quot;$&quot;#,##0"/>
    <numFmt numFmtId="165" formatCode="&quot;$&quot;#,##0.00"/>
    <numFmt numFmtId="166" formatCode="&quot;$&quot;#,##0.0000"/>
    <numFmt numFmtId="167" formatCode="0.000%"/>
    <numFmt numFmtId="168" formatCode="0.000000"/>
    <numFmt numFmtId="169" formatCode="_(* #,##0_);_(* \(#,##0\);_(* &quot;-&quot;??_);_(@_)"/>
    <numFmt numFmtId="170" formatCode="0.00000000"/>
  </numFmts>
  <fonts count="22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2"/>
      <color theme="1"/>
      <name val="Times New Roman"/>
      <family val="1"/>
    </font>
    <font>
      <u/>
      <sz val="12"/>
      <color theme="1"/>
      <name val="Times New Roman"/>
      <family val="1"/>
    </font>
    <font>
      <sz val="11"/>
      <color theme="1"/>
      <name val="Times New Roman"/>
      <family val="1"/>
    </font>
    <font>
      <u/>
      <sz val="11"/>
      <color theme="1"/>
      <name val="Times New Roman"/>
      <family val="1"/>
    </font>
    <font>
      <u/>
      <sz val="10"/>
      <color theme="1"/>
      <name val="Times New Roman"/>
      <family val="1"/>
    </font>
    <font>
      <sz val="10"/>
      <color theme="1"/>
      <name val="Times New Roman"/>
      <family val="1"/>
    </font>
    <font>
      <u val="double"/>
      <sz val="10"/>
      <color theme="1"/>
      <name val="Times New Roman"/>
      <family val="1"/>
    </font>
    <font>
      <sz val="10"/>
      <color theme="1"/>
      <name val="Calibri"/>
      <family val="2"/>
    </font>
    <font>
      <u/>
      <sz val="11"/>
      <color rgb="FFFF0000"/>
      <name val="Times New Roman"/>
      <family val="1"/>
    </font>
    <font>
      <sz val="11"/>
      <color rgb="FFFF0000"/>
      <name val="Times New Roman"/>
      <family val="1"/>
    </font>
    <font>
      <sz val="10"/>
      <color rgb="FFFF0000"/>
      <name val="Times New Roman"/>
      <family val="1"/>
    </font>
    <font>
      <u/>
      <sz val="12"/>
      <color rgb="FFFF0000"/>
      <name val="Times New Roman"/>
      <family val="1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Times New Roman"/>
      <family val="1"/>
    </font>
    <font>
      <u/>
      <sz val="10"/>
      <name val="Times New Roman"/>
      <family val="1"/>
    </font>
    <font>
      <i/>
      <sz val="11"/>
      <color theme="1"/>
      <name val="Calibri"/>
      <family val="2"/>
      <scheme val="minor"/>
    </font>
    <font>
      <i/>
      <sz val="11"/>
      <color theme="1"/>
      <name val="Times New Roman"/>
      <family val="1"/>
    </font>
    <font>
      <b/>
      <u/>
      <sz val="11"/>
      <color theme="1"/>
      <name val="Times New Roman"/>
      <family val="1"/>
    </font>
    <font>
      <sz val="12"/>
      <color rgb="FFFF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/>
      </top>
      <bottom style="thin">
        <color theme="4"/>
      </bottom>
      <diagonal/>
    </border>
  </borders>
  <cellStyleXfs count="4">
    <xf numFmtId="0" fontId="0" fillId="0" borderId="0"/>
    <xf numFmtId="43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4" fillId="0" borderId="0"/>
  </cellStyleXfs>
  <cellXfs count="213">
    <xf numFmtId="0" fontId="0" fillId="0" borderId="0" xfId="0"/>
    <xf numFmtId="0" fontId="1" fillId="0" borderId="0" xfId="0" applyFont="1" applyBorder="1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Continuous"/>
    </xf>
    <xf numFmtId="0" fontId="3" fillId="0" borderId="0" xfId="0" applyFont="1"/>
    <xf numFmtId="0" fontId="3" fillId="0" borderId="0" xfId="0" applyFont="1" applyAlignment="1">
      <alignment horizontal="centerContinuous"/>
    </xf>
    <xf numFmtId="0" fontId="3" fillId="0" borderId="0" xfId="0" applyFont="1" applyAlignment="1">
      <alignment horizontal="right"/>
    </xf>
    <xf numFmtId="0" fontId="2" fillId="0" borderId="2" xfId="0" applyFont="1" applyBorder="1"/>
    <xf numFmtId="0" fontId="4" fillId="0" borderId="0" xfId="0" applyFont="1"/>
    <xf numFmtId="0" fontId="4" fillId="0" borderId="0" xfId="0" applyFont="1" applyAlignment="1">
      <alignment horizontal="right"/>
    </xf>
    <xf numFmtId="3" fontId="4" fillId="0" borderId="0" xfId="0" applyNumberFormat="1" applyFont="1"/>
    <xf numFmtId="3" fontId="4" fillId="0" borderId="0" xfId="0" applyNumberFormat="1" applyFont="1" applyAlignment="1">
      <alignment horizontal="centerContinuous"/>
    </xf>
    <xf numFmtId="0" fontId="4" fillId="0" borderId="0" xfId="0" applyFont="1" applyAlignment="1">
      <alignment horizontal="centerContinuous"/>
    </xf>
    <xf numFmtId="0" fontId="5" fillId="0" borderId="0" xfId="0" applyFont="1"/>
    <xf numFmtId="0" fontId="5" fillId="0" borderId="0" xfId="0" applyFont="1" applyAlignment="1">
      <alignment horizontal="right"/>
    </xf>
    <xf numFmtId="3" fontId="5" fillId="0" borderId="0" xfId="0" applyNumberFormat="1" applyFont="1" applyAlignment="1">
      <alignment horizontal="right"/>
    </xf>
    <xf numFmtId="10" fontId="4" fillId="0" borderId="0" xfId="0" applyNumberFormat="1" applyFont="1"/>
    <xf numFmtId="164" fontId="6" fillId="0" borderId="0" xfId="0" applyNumberFormat="1" applyFont="1" applyBorder="1" applyAlignment="1">
      <alignment horizontal="right"/>
    </xf>
    <xf numFmtId="1" fontId="7" fillId="0" borderId="0" xfId="0" applyNumberFormat="1" applyFont="1" applyBorder="1" applyAlignment="1">
      <alignment horizontal="right"/>
    </xf>
    <xf numFmtId="3" fontId="6" fillId="0" borderId="0" xfId="0" applyNumberFormat="1" applyFont="1" applyBorder="1" applyAlignment="1">
      <alignment horizontal="right"/>
    </xf>
    <xf numFmtId="0" fontId="7" fillId="0" borderId="0" xfId="0" applyFont="1" applyAlignment="1">
      <alignment horizontal="right"/>
    </xf>
    <xf numFmtId="1" fontId="7" fillId="0" borderId="0" xfId="0" applyNumberFormat="1" applyFont="1" applyAlignment="1">
      <alignment horizontal="right"/>
    </xf>
    <xf numFmtId="3" fontId="6" fillId="0" borderId="0" xfId="0" applyNumberFormat="1" applyFont="1" applyAlignment="1">
      <alignment horizontal="right"/>
    </xf>
    <xf numFmtId="0" fontId="7" fillId="0" borderId="0" xfId="0" applyFont="1"/>
    <xf numFmtId="0" fontId="7" fillId="0" borderId="0" xfId="0" applyFont="1" applyAlignment="1">
      <alignment horizontal="left"/>
    </xf>
    <xf numFmtId="164" fontId="7" fillId="0" borderId="0" xfId="0" applyNumberFormat="1" applyFont="1"/>
    <xf numFmtId="3" fontId="7" fillId="0" borderId="0" xfId="0" applyNumberFormat="1" applyFont="1"/>
    <xf numFmtId="164" fontId="7" fillId="0" borderId="0" xfId="0" applyNumberFormat="1" applyFont="1" applyBorder="1"/>
    <xf numFmtId="10" fontId="7" fillId="0" borderId="0" xfId="0" applyNumberFormat="1" applyFont="1" applyBorder="1"/>
    <xf numFmtId="3" fontId="7" fillId="0" borderId="0" xfId="0" applyNumberFormat="1" applyFont="1" applyBorder="1"/>
    <xf numFmtId="164" fontId="6" fillId="0" borderId="0" xfId="0" applyNumberFormat="1" applyFont="1" applyBorder="1"/>
    <xf numFmtId="3" fontId="6" fillId="0" borderId="0" xfId="0" applyNumberFormat="1" applyFont="1" applyBorder="1"/>
    <xf numFmtId="165" fontId="7" fillId="0" borderId="0" xfId="0" applyNumberFormat="1" applyFont="1" applyBorder="1"/>
    <xf numFmtId="166" fontId="7" fillId="0" borderId="0" xfId="0" applyNumberFormat="1" applyFont="1" applyBorder="1"/>
    <xf numFmtId="167" fontId="7" fillId="0" borderId="0" xfId="0" applyNumberFormat="1" applyFont="1" applyBorder="1"/>
    <xf numFmtId="10" fontId="7" fillId="0" borderId="0" xfId="0" applyNumberFormat="1" applyFont="1" applyBorder="1" applyAlignment="1">
      <alignment horizontal="right"/>
    </xf>
    <xf numFmtId="166" fontId="8" fillId="0" borderId="0" xfId="0" applyNumberFormat="1" applyFont="1" applyBorder="1" applyAlignment="1">
      <alignment horizontal="right"/>
    </xf>
    <xf numFmtId="0" fontId="7" fillId="0" borderId="0" xfId="0" applyFont="1" applyBorder="1" applyAlignment="1">
      <alignment horizontal="right"/>
    </xf>
    <xf numFmtId="3" fontId="7" fillId="0" borderId="0" xfId="0" applyNumberFormat="1" applyFont="1" applyBorder="1" applyAlignment="1">
      <alignment horizontal="right"/>
    </xf>
    <xf numFmtId="4" fontId="7" fillId="0" borderId="0" xfId="0" applyNumberFormat="1" applyFont="1" applyBorder="1"/>
    <xf numFmtId="0" fontId="7" fillId="0" borderId="0" xfId="0" applyFont="1" applyBorder="1"/>
    <xf numFmtId="0" fontId="6" fillId="0" borderId="0" xfId="0" applyFont="1" applyBorder="1"/>
    <xf numFmtId="0" fontId="6" fillId="0" borderId="0" xfId="0" applyFont="1" applyBorder="1" applyAlignment="1">
      <alignment horizontal="right"/>
    </xf>
    <xf numFmtId="1" fontId="7" fillId="0" borderId="0" xfId="0" applyNumberFormat="1" applyFont="1" applyBorder="1"/>
    <xf numFmtId="164" fontId="7" fillId="0" borderId="0" xfId="0" applyNumberFormat="1" applyFont="1" applyBorder="1" applyAlignment="1">
      <alignment horizontal="right"/>
    </xf>
    <xf numFmtId="0" fontId="7" fillId="0" borderId="0" xfId="0" applyFont="1" applyBorder="1" applyAlignment="1">
      <alignment horizontal="left"/>
    </xf>
    <xf numFmtId="164" fontId="7" fillId="0" borderId="0" xfId="0" applyNumberFormat="1" applyFont="1" applyBorder="1" applyAlignment="1">
      <alignment horizontal="centerContinuous"/>
    </xf>
    <xf numFmtId="10" fontId="7" fillId="0" borderId="0" xfId="0" applyNumberFormat="1" applyFont="1"/>
    <xf numFmtId="1" fontId="7" fillId="0" borderId="0" xfId="0" applyNumberFormat="1" applyFont="1" applyAlignment="1">
      <alignment horizontal="left"/>
    </xf>
    <xf numFmtId="3" fontId="7" fillId="0" borderId="0" xfId="0" applyNumberFormat="1" applyFont="1" applyAlignment="1">
      <alignment horizontal="right"/>
    </xf>
    <xf numFmtId="3" fontId="6" fillId="0" borderId="0" xfId="0" applyNumberFormat="1" applyFont="1" applyAlignment="1">
      <alignment horizontal="left"/>
    </xf>
    <xf numFmtId="0" fontId="6" fillId="0" borderId="0" xfId="0" applyFont="1"/>
    <xf numFmtId="3" fontId="6" fillId="0" borderId="0" xfId="0" applyNumberFormat="1" applyFont="1"/>
    <xf numFmtId="165" fontId="7" fillId="0" borderId="0" xfId="0" applyNumberFormat="1" applyFont="1"/>
    <xf numFmtId="164" fontId="7" fillId="0" borderId="0" xfId="0" applyNumberFormat="1" applyFont="1" applyAlignment="1">
      <alignment horizontal="right"/>
    </xf>
    <xf numFmtId="166" fontId="7" fillId="0" borderId="0" xfId="0" applyNumberFormat="1" applyFont="1"/>
    <xf numFmtId="10" fontId="7" fillId="0" borderId="0" xfId="0" applyNumberFormat="1" applyFont="1" applyAlignment="1">
      <alignment horizontal="right"/>
    </xf>
    <xf numFmtId="167" fontId="7" fillId="0" borderId="0" xfId="0" applyNumberFormat="1" applyFont="1" applyAlignment="1">
      <alignment horizontal="right"/>
    </xf>
    <xf numFmtId="166" fontId="8" fillId="0" borderId="0" xfId="0" applyNumberFormat="1" applyFont="1" applyAlignment="1">
      <alignment horizontal="right"/>
    </xf>
    <xf numFmtId="3" fontId="7" fillId="0" borderId="0" xfId="0" applyNumberFormat="1" applyFont="1" applyFill="1"/>
    <xf numFmtId="0" fontId="4" fillId="0" borderId="0" xfId="0" applyFont="1" applyBorder="1" applyAlignment="1">
      <alignment horizontal="centerContinuous"/>
    </xf>
    <xf numFmtId="0" fontId="4" fillId="0" borderId="0" xfId="0" applyFont="1" applyBorder="1"/>
    <xf numFmtId="0" fontId="4" fillId="0" borderId="1" xfId="0" applyFont="1" applyBorder="1" applyAlignment="1">
      <alignment horizontal="centerContinuous"/>
    </xf>
    <xf numFmtId="0" fontId="5" fillId="0" borderId="1" xfId="0" applyFont="1" applyBorder="1" applyAlignment="1">
      <alignment horizontal="centerContinuous"/>
    </xf>
    <xf numFmtId="0" fontId="7" fillId="0" borderId="0" xfId="0" applyFont="1" applyFill="1"/>
    <xf numFmtId="0" fontId="6" fillId="0" borderId="0" xfId="0" applyFont="1" applyAlignment="1">
      <alignment horizontal="right"/>
    </xf>
    <xf numFmtId="0" fontId="2" fillId="0" borderId="0" xfId="0" applyFont="1" applyBorder="1"/>
    <xf numFmtId="3" fontId="2" fillId="0" borderId="0" xfId="0" applyNumberFormat="1" applyFont="1"/>
    <xf numFmtId="17" fontId="2" fillId="0" borderId="0" xfId="0" applyNumberFormat="1" applyFont="1" applyAlignment="1">
      <alignment horizontal="right"/>
    </xf>
    <xf numFmtId="17" fontId="3" fillId="0" borderId="0" xfId="0" applyNumberFormat="1" applyFont="1" applyAlignment="1">
      <alignment horizontal="right"/>
    </xf>
    <xf numFmtId="3" fontId="3" fillId="0" borderId="0" xfId="0" applyNumberFormat="1" applyFont="1"/>
    <xf numFmtId="10" fontId="7" fillId="0" borderId="0" xfId="0" applyNumberFormat="1" applyFont="1" applyFill="1"/>
    <xf numFmtId="0" fontId="4" fillId="0" borderId="0" xfId="0" applyFont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0" fontId="4" fillId="0" borderId="0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5" fillId="0" borderId="0" xfId="0" applyFont="1" applyBorder="1" applyAlignment="1">
      <alignment horizontal="right"/>
    </xf>
    <xf numFmtId="14" fontId="4" fillId="0" borderId="0" xfId="0" applyNumberFormat="1" applyFont="1" applyBorder="1" applyAlignment="1">
      <alignment horizontal="left"/>
    </xf>
    <xf numFmtId="166" fontId="4" fillId="0" borderId="0" xfId="0" applyNumberFormat="1" applyFont="1" applyBorder="1"/>
    <xf numFmtId="168" fontId="4" fillId="0" borderId="0" xfId="0" applyNumberFormat="1" applyFont="1" applyBorder="1" applyAlignment="1">
      <alignment horizontal="right"/>
    </xf>
    <xf numFmtId="10" fontId="4" fillId="0" borderId="0" xfId="0" applyNumberFormat="1" applyFont="1" applyBorder="1"/>
    <xf numFmtId="0" fontId="4" fillId="0" borderId="2" xfId="0" applyFont="1" applyBorder="1"/>
    <xf numFmtId="166" fontId="5" fillId="0" borderId="0" xfId="0" applyNumberFormat="1" applyFont="1"/>
    <xf numFmtId="166" fontId="4" fillId="0" borderId="0" xfId="0" applyNumberFormat="1" applyFont="1"/>
    <xf numFmtId="14" fontId="5" fillId="0" borderId="0" xfId="0" applyNumberFormat="1" applyFont="1"/>
    <xf numFmtId="14" fontId="10" fillId="0" borderId="0" xfId="0" applyNumberFormat="1" applyFont="1" applyAlignment="1">
      <alignment horizontal="right"/>
    </xf>
    <xf numFmtId="49" fontId="4" fillId="0" borderId="0" xfId="0" applyNumberFormat="1" applyFont="1" applyAlignment="1">
      <alignment horizontal="center"/>
    </xf>
    <xf numFmtId="14" fontId="5" fillId="0" borderId="0" xfId="0" applyNumberFormat="1" applyFont="1" applyAlignment="1">
      <alignment horizontal="right"/>
    </xf>
    <xf numFmtId="0" fontId="4" fillId="0" borderId="0" xfId="0" applyFont="1" applyAlignment="1">
      <alignment horizontal="center"/>
    </xf>
    <xf numFmtId="10" fontId="5" fillId="0" borderId="0" xfId="0" applyNumberFormat="1" applyFont="1"/>
    <xf numFmtId="14" fontId="10" fillId="0" borderId="0" xfId="0" applyNumberFormat="1" applyFont="1"/>
    <xf numFmtId="0" fontId="0" fillId="0" borderId="0" xfId="0" applyFont="1" applyBorder="1"/>
    <xf numFmtId="0" fontId="15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0" fontId="4" fillId="0" borderId="0" xfId="0" applyFont="1" applyAlignment="1">
      <alignment horizontal="left"/>
    </xf>
    <xf numFmtId="0" fontId="4" fillId="0" borderId="0" xfId="0" applyNumberFormat="1" applyFont="1"/>
    <xf numFmtId="0" fontId="3" fillId="0" borderId="0" xfId="0" applyFont="1" applyAlignment="1">
      <alignment horizontal="left"/>
    </xf>
    <xf numFmtId="169" fontId="0" fillId="0" borderId="0" xfId="0" applyNumberFormat="1"/>
    <xf numFmtId="169" fontId="0" fillId="0" borderId="0" xfId="0" applyNumberFormat="1" applyFont="1"/>
    <xf numFmtId="10" fontId="4" fillId="0" borderId="0" xfId="2" applyNumberFormat="1" applyFont="1"/>
    <xf numFmtId="0" fontId="2" fillId="0" borderId="3" xfId="0" applyFont="1" applyBorder="1"/>
    <xf numFmtId="169" fontId="4" fillId="0" borderId="4" xfId="2" applyNumberFormat="1" applyFont="1" applyBorder="1"/>
    <xf numFmtId="10" fontId="4" fillId="0" borderId="4" xfId="0" applyNumberFormat="1" applyFont="1" applyBorder="1"/>
    <xf numFmtId="3" fontId="12" fillId="0" borderId="0" xfId="0" applyNumberFormat="1" applyFont="1"/>
    <xf numFmtId="0" fontId="0" fillId="0" borderId="0" xfId="0" applyAlignment="1">
      <alignment horizontal="left" indent="1"/>
    </xf>
    <xf numFmtId="0" fontId="0" fillId="0" borderId="0" xfId="0" applyAlignment="1">
      <alignment horizontal="left" indent="2"/>
    </xf>
    <xf numFmtId="0" fontId="0" fillId="0" borderId="0" xfId="0" applyAlignment="1">
      <alignment horizontal="left" indent="3"/>
    </xf>
    <xf numFmtId="0" fontId="0" fillId="0" borderId="0" xfId="0" applyAlignment="1">
      <alignment horizontal="left" indent="4"/>
    </xf>
    <xf numFmtId="3" fontId="7" fillId="3" borderId="0" xfId="0" applyNumberFormat="1" applyFont="1" applyFill="1" applyBorder="1"/>
    <xf numFmtId="0" fontId="7" fillId="0" borderId="0" xfId="0" applyFont="1" applyAlignment="1">
      <alignment horizontal="center"/>
    </xf>
    <xf numFmtId="3" fontId="7" fillId="2" borderId="0" xfId="0" applyNumberFormat="1" applyFont="1" applyFill="1" applyBorder="1"/>
    <xf numFmtId="10" fontId="7" fillId="2" borderId="0" xfId="0" applyNumberFormat="1" applyFont="1" applyFill="1" applyBorder="1"/>
    <xf numFmtId="4" fontId="7" fillId="2" borderId="0" xfId="0" applyNumberFormat="1" applyFont="1" applyFill="1" applyBorder="1"/>
    <xf numFmtId="0" fontId="0" fillId="0" borderId="0" xfId="0" applyFill="1" applyBorder="1" applyAlignment="1"/>
    <xf numFmtId="0" fontId="0" fillId="0" borderId="5" xfId="0" applyFill="1" applyBorder="1" applyAlignment="1"/>
    <xf numFmtId="0" fontId="18" fillId="0" borderId="6" xfId="0" applyFont="1" applyFill="1" applyBorder="1" applyAlignment="1">
      <alignment horizontal="centerContinuous"/>
    </xf>
    <xf numFmtId="170" fontId="4" fillId="0" borderId="0" xfId="0" applyNumberFormat="1" applyFont="1" applyBorder="1" applyAlignment="1">
      <alignment horizontal="right"/>
    </xf>
    <xf numFmtId="164" fontId="7" fillId="0" borderId="0" xfId="0" applyNumberFormat="1" applyFont="1" applyBorder="1" applyAlignment="1"/>
    <xf numFmtId="164" fontId="7" fillId="2" borderId="0" xfId="0" applyNumberFormat="1" applyFont="1" applyFill="1" applyBorder="1"/>
    <xf numFmtId="10" fontId="1" fillId="0" borderId="5" xfId="2" applyNumberFormat="1" applyFont="1" applyBorder="1"/>
    <xf numFmtId="10" fontId="1" fillId="0" borderId="5" xfId="0" applyNumberFormat="1" applyFont="1" applyBorder="1"/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 applyAlignment="1"/>
    <xf numFmtId="0" fontId="4" fillId="0" borderId="5" xfId="0" applyFont="1" applyFill="1" applyBorder="1" applyAlignment="1"/>
    <xf numFmtId="0" fontId="5" fillId="0" borderId="0" xfId="0" applyFont="1" applyFill="1" applyBorder="1" applyAlignment="1">
      <alignment horizontal="right"/>
    </xf>
    <xf numFmtId="0" fontId="19" fillId="0" borderId="6" xfId="0" applyFont="1" applyFill="1" applyBorder="1" applyAlignment="1">
      <alignment horizontal="center"/>
    </xf>
    <xf numFmtId="3" fontId="4" fillId="0" borderId="0" xfId="0" applyNumberFormat="1" applyFont="1" applyBorder="1"/>
    <xf numFmtId="0" fontId="1" fillId="0" borderId="4" xfId="0" applyFont="1" applyBorder="1"/>
    <xf numFmtId="0" fontId="4" fillId="0" borderId="4" xfId="0" applyFont="1" applyBorder="1"/>
    <xf numFmtId="0" fontId="20" fillId="0" borderId="0" xfId="0" applyFont="1" applyAlignment="1">
      <alignment horizontal="center"/>
    </xf>
    <xf numFmtId="0" fontId="20" fillId="0" borderId="0" xfId="0" applyFont="1"/>
    <xf numFmtId="0" fontId="4" fillId="0" borderId="3" xfId="0" applyFont="1" applyBorder="1"/>
    <xf numFmtId="0" fontId="0" fillId="0" borderId="0" xfId="0"/>
    <xf numFmtId="0" fontId="0" fillId="4" borderId="0" xfId="0" applyFont="1" applyFill="1"/>
    <xf numFmtId="3" fontId="0" fillId="0" borderId="0" xfId="0" applyNumberFormat="1" applyFont="1"/>
    <xf numFmtId="0" fontId="15" fillId="0" borderId="0" xfId="0" applyFont="1" applyBorder="1"/>
    <xf numFmtId="10" fontId="1" fillId="0" borderId="0" xfId="2" applyNumberFormat="1" applyFont="1" applyBorder="1"/>
    <xf numFmtId="10" fontId="4" fillId="0" borderId="0" xfId="2" applyNumberFormat="1" applyFont="1" applyBorder="1"/>
    <xf numFmtId="169" fontId="4" fillId="0" borderId="0" xfId="2" applyNumberFormat="1" applyFont="1" applyBorder="1"/>
    <xf numFmtId="0" fontId="4" fillId="0" borderId="5" xfId="0" applyFont="1" applyBorder="1"/>
    <xf numFmtId="0" fontId="4" fillId="0" borderId="5" xfId="0" applyFont="1" applyBorder="1" applyAlignment="1">
      <alignment horizontal="center"/>
    </xf>
    <xf numFmtId="0" fontId="0" fillId="0" borderId="0" xfId="0" applyBorder="1"/>
    <xf numFmtId="169" fontId="0" fillId="0" borderId="0" xfId="0" applyNumberFormat="1" applyBorder="1"/>
    <xf numFmtId="0" fontId="15" fillId="0" borderId="7" xfId="0" applyFont="1" applyBorder="1"/>
    <xf numFmtId="0" fontId="15" fillId="0" borderId="8" xfId="0" applyFont="1" applyBorder="1"/>
    <xf numFmtId="0" fontId="0" fillId="0" borderId="8" xfId="0" applyBorder="1"/>
    <xf numFmtId="169" fontId="0" fillId="0" borderId="8" xfId="0" applyNumberFormat="1" applyBorder="1"/>
    <xf numFmtId="0" fontId="0" fillId="4" borderId="0" xfId="0" applyFont="1" applyFill="1" applyBorder="1"/>
    <xf numFmtId="3" fontId="0" fillId="0" borderId="0" xfId="0" applyNumberFormat="1" applyFont="1" applyBorder="1"/>
    <xf numFmtId="164" fontId="7" fillId="5" borderId="0" xfId="0" applyNumberFormat="1" applyFont="1" applyFill="1" applyBorder="1"/>
    <xf numFmtId="3" fontId="7" fillId="5" borderId="0" xfId="0" applyNumberFormat="1" applyFont="1" applyFill="1" applyBorder="1"/>
    <xf numFmtId="164" fontId="6" fillId="5" borderId="0" xfId="0" applyNumberFormat="1" applyFont="1" applyFill="1" applyBorder="1"/>
    <xf numFmtId="3" fontId="16" fillId="5" borderId="0" xfId="0" applyNumberFormat="1" applyFont="1" applyFill="1" applyBorder="1"/>
    <xf numFmtId="3" fontId="6" fillId="5" borderId="0" xfId="0" applyNumberFormat="1" applyFont="1" applyFill="1" applyBorder="1"/>
    <xf numFmtId="14" fontId="4" fillId="0" borderId="5" xfId="0" applyNumberFormat="1" applyFont="1" applyBorder="1" applyAlignment="1">
      <alignment horizontal="left"/>
    </xf>
    <xf numFmtId="166" fontId="4" fillId="0" borderId="5" xfId="0" applyNumberFormat="1" applyFont="1" applyBorder="1"/>
    <xf numFmtId="168" fontId="4" fillId="0" borderId="5" xfId="0" applyNumberFormat="1" applyFont="1" applyBorder="1" applyAlignment="1">
      <alignment horizontal="right"/>
    </xf>
    <xf numFmtId="170" fontId="4" fillId="0" borderId="5" xfId="0" applyNumberFormat="1" applyFont="1" applyBorder="1" applyAlignment="1">
      <alignment horizontal="right"/>
    </xf>
    <xf numFmtId="164" fontId="16" fillId="5" borderId="0" xfId="0" applyNumberFormat="1" applyFont="1" applyFill="1"/>
    <xf numFmtId="164" fontId="7" fillId="5" borderId="0" xfId="0" applyNumberFormat="1" applyFont="1" applyFill="1"/>
    <xf numFmtId="3" fontId="16" fillId="5" borderId="0" xfId="0" applyNumberFormat="1" applyFont="1" applyFill="1"/>
    <xf numFmtId="3" fontId="7" fillId="5" borderId="0" xfId="0" applyNumberFormat="1" applyFont="1" applyFill="1"/>
    <xf numFmtId="3" fontId="17" fillId="5" borderId="0" xfId="0" applyNumberFormat="1" applyFont="1" applyFill="1" applyBorder="1"/>
    <xf numFmtId="0" fontId="15" fillId="4" borderId="0" xfId="0" applyFont="1" applyFill="1" applyBorder="1"/>
    <xf numFmtId="3" fontId="15" fillId="0" borderId="0" xfId="0" applyNumberFormat="1" applyFont="1" applyBorder="1"/>
    <xf numFmtId="0" fontId="0" fillId="4" borderId="5" xfId="0" applyFont="1" applyFill="1" applyBorder="1"/>
    <xf numFmtId="0" fontId="0" fillId="0" borderId="5" xfId="0" applyFont="1" applyBorder="1"/>
    <xf numFmtId="3" fontId="0" fillId="0" borderId="5" xfId="0" applyNumberFormat="1" applyFont="1" applyBorder="1"/>
    <xf numFmtId="10" fontId="4" fillId="0" borderId="5" xfId="2" applyNumberFormat="1" applyFont="1" applyBorder="1"/>
    <xf numFmtId="10" fontId="1" fillId="0" borderId="0" xfId="0" applyNumberFormat="1" applyFont="1" applyBorder="1"/>
    <xf numFmtId="10" fontId="4" fillId="0" borderId="5" xfId="0" applyNumberFormat="1" applyFont="1" applyBorder="1"/>
    <xf numFmtId="1" fontId="7" fillId="2" borderId="0" xfId="0" applyNumberFormat="1" applyFont="1" applyFill="1" applyBorder="1" applyAlignment="1">
      <alignment horizontal="right"/>
    </xf>
    <xf numFmtId="3" fontId="6" fillId="2" borderId="0" xfId="0" applyNumberFormat="1" applyFont="1" applyFill="1" applyBorder="1" applyAlignment="1">
      <alignment horizontal="right"/>
    </xf>
    <xf numFmtId="164" fontId="6" fillId="2" borderId="0" xfId="0" applyNumberFormat="1" applyFont="1" applyFill="1" applyBorder="1" applyAlignment="1">
      <alignment horizontal="right"/>
    </xf>
    <xf numFmtId="43" fontId="7" fillId="0" borderId="0" xfId="1" applyFont="1"/>
    <xf numFmtId="0" fontId="7" fillId="2" borderId="0" xfId="0" applyFont="1" applyFill="1" applyBorder="1"/>
    <xf numFmtId="0" fontId="7" fillId="2" borderId="0" xfId="0" applyFont="1" applyFill="1"/>
    <xf numFmtId="0" fontId="6" fillId="2" borderId="0" xfId="0" applyFont="1" applyFill="1" applyAlignment="1">
      <alignment horizontal="right"/>
    </xf>
    <xf numFmtId="1" fontId="7" fillId="2" borderId="0" xfId="0" applyNumberFormat="1" applyFont="1" applyFill="1" applyAlignment="1">
      <alignment horizontal="right"/>
    </xf>
    <xf numFmtId="3" fontId="6" fillId="2" borderId="0" xfId="0" applyNumberFormat="1" applyFont="1" applyFill="1" applyAlignment="1">
      <alignment horizontal="right"/>
    </xf>
    <xf numFmtId="164" fontId="16" fillId="2" borderId="0" xfId="0" applyNumberFormat="1" applyFont="1" applyFill="1"/>
    <xf numFmtId="164" fontId="7" fillId="2" borderId="0" xfId="0" applyNumberFormat="1" applyFont="1" applyFill="1"/>
    <xf numFmtId="3" fontId="16" fillId="2" borderId="0" xfId="0" applyNumberFormat="1" applyFont="1" applyFill="1"/>
    <xf numFmtId="3" fontId="7" fillId="2" borderId="0" xfId="0" applyNumberFormat="1" applyFont="1" applyFill="1"/>
    <xf numFmtId="3" fontId="12" fillId="2" borderId="0" xfId="0" applyNumberFormat="1" applyFont="1" applyFill="1"/>
    <xf numFmtId="3" fontId="16" fillId="2" borderId="0" xfId="0" applyNumberFormat="1" applyFont="1" applyFill="1" applyBorder="1"/>
    <xf numFmtId="3" fontId="17" fillId="2" borderId="0" xfId="0" applyNumberFormat="1" applyFont="1" applyFill="1" applyBorder="1"/>
    <xf numFmtId="3" fontId="6" fillId="2" borderId="0" xfId="0" applyNumberFormat="1" applyFont="1" applyFill="1" applyBorder="1"/>
    <xf numFmtId="165" fontId="7" fillId="2" borderId="0" xfId="0" applyNumberFormat="1" applyFont="1" applyFill="1"/>
    <xf numFmtId="0" fontId="0" fillId="0" borderId="0" xfId="0" applyFill="1" applyAlignment="1">
      <alignment horizontal="center"/>
    </xf>
    <xf numFmtId="0" fontId="0" fillId="0" borderId="0" xfId="0" applyFill="1" applyAlignment="1">
      <alignment horizontal="left"/>
    </xf>
    <xf numFmtId="0" fontId="4" fillId="2" borderId="0" xfId="0" applyFont="1" applyFill="1" applyAlignment="1">
      <alignment horizontal="center"/>
    </xf>
    <xf numFmtId="0" fontId="4" fillId="2" borderId="0" xfId="0" applyFont="1" applyFill="1" applyAlignment="1">
      <alignment horizontal="left"/>
    </xf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left"/>
    </xf>
    <xf numFmtId="0" fontId="4" fillId="2" borderId="0" xfId="0" applyFont="1" applyFill="1" applyAlignment="1">
      <alignment horizontal="center"/>
    </xf>
    <xf numFmtId="0" fontId="4" fillId="4" borderId="0" xfId="0" applyFont="1" applyFill="1"/>
    <xf numFmtId="0" fontId="4" fillId="4" borderId="0" xfId="0" applyFont="1" applyFill="1" applyBorder="1"/>
    <xf numFmtId="0" fontId="1" fillId="4" borderId="5" xfId="0" applyFont="1" applyFill="1" applyBorder="1"/>
    <xf numFmtId="0" fontId="1" fillId="0" borderId="5" xfId="0" applyFont="1" applyBorder="1"/>
    <xf numFmtId="3" fontId="1" fillId="0" borderId="5" xfId="0" applyNumberFormat="1" applyFont="1" applyBorder="1"/>
    <xf numFmtId="0" fontId="1" fillId="4" borderId="0" xfId="0" applyFont="1" applyFill="1"/>
    <xf numFmtId="10" fontId="2" fillId="0" borderId="0" xfId="0" applyNumberFormat="1" applyFont="1"/>
    <xf numFmtId="10" fontId="2" fillId="0" borderId="0" xfId="0" applyNumberFormat="1" applyFont="1" applyBorder="1"/>
    <xf numFmtId="3" fontId="2" fillId="0" borderId="0" xfId="0" applyNumberFormat="1" applyFont="1" applyBorder="1"/>
    <xf numFmtId="10" fontId="2" fillId="2" borderId="0" xfId="0" applyNumberFormat="1" applyFont="1" applyFill="1"/>
    <xf numFmtId="0" fontId="2" fillId="0" borderId="0" xfId="0" applyFont="1" applyBorder="1" applyAlignment="1">
      <alignment horizontal="centerContinuous"/>
    </xf>
    <xf numFmtId="0" fontId="2" fillId="0" borderId="1" xfId="0" applyFont="1" applyBorder="1" applyAlignment="1">
      <alignment horizontal="centerContinuous"/>
    </xf>
    <xf numFmtId="164" fontId="7" fillId="0" borderId="0" xfId="0" applyNumberFormat="1" applyFont="1" applyBorder="1" applyAlignment="1">
      <alignment horizontal="center"/>
    </xf>
    <xf numFmtId="0" fontId="4" fillId="2" borderId="0" xfId="0" applyFont="1" applyFill="1" applyAlignment="1">
      <alignment horizontal="center"/>
    </xf>
  </cellXfs>
  <cellStyles count="4">
    <cellStyle name="Comma" xfId="1" builtinId="3"/>
    <cellStyle name="Normal" xfId="0" builtinId="0"/>
    <cellStyle name="Normal 2" xfId="3"/>
    <cellStyle name="Percent" xfId="2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Nonfuel Linehaul, Unit Cost per RTM, </a:t>
            </a:r>
          </a:p>
          <a:p>
            <a:pPr>
              <a:defRPr/>
            </a:pPr>
            <a:r>
              <a:rPr lang="en-US"/>
              <a:t>Actual vs. Predicted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Y</c:v>
          </c:tx>
          <c:spPr>
            <a:ln w="28575">
              <a:noFill/>
            </a:ln>
          </c:spPr>
          <c:trendline>
            <c:trendlineType val="linear"/>
            <c:dispRSqr val="1"/>
            <c:dispEq val="1"/>
            <c:trendlineLbl>
              <c:layout>
                <c:manualLayout>
                  <c:x val="5.6832625442685199E-2"/>
                  <c:y val="0.22781130957852058"/>
                </c:manualLayout>
              </c:layout>
              <c:numFmt formatCode="General" sourceLinked="0"/>
            </c:trendlineLbl>
          </c:trendline>
          <c:xVal>
            <c:numRef>
              <c:f>'Appendix G-135 2016'!$B$12:$B$21</c:f>
              <c:numCache>
                <c:formatCode>m/d/yyyy</c:formatCode>
                <c:ptCount val="10"/>
                <c:pt idx="0">
                  <c:v>38898</c:v>
                </c:pt>
                <c:pt idx="1">
                  <c:v>39263</c:v>
                </c:pt>
                <c:pt idx="2">
                  <c:v>39629</c:v>
                </c:pt>
                <c:pt idx="3">
                  <c:v>39994</c:v>
                </c:pt>
                <c:pt idx="4">
                  <c:v>40359</c:v>
                </c:pt>
                <c:pt idx="5">
                  <c:v>41182</c:v>
                </c:pt>
                <c:pt idx="6">
                  <c:v>41547</c:v>
                </c:pt>
                <c:pt idx="7">
                  <c:v>41912</c:v>
                </c:pt>
                <c:pt idx="8">
                  <c:v>42277</c:v>
                </c:pt>
                <c:pt idx="9">
                  <c:v>42643</c:v>
                </c:pt>
              </c:numCache>
            </c:numRef>
          </c:xVal>
          <c:yVal>
            <c:numRef>
              <c:f>'Appendix G-135 2016'!$D$12:$D$21</c:f>
              <c:numCache>
                <c:formatCode>0.000000</c:formatCode>
                <c:ptCount val="10"/>
                <c:pt idx="0">
                  <c:v>2.1286958838162904</c:v>
                </c:pt>
                <c:pt idx="1">
                  <c:v>2.1599610587386313</c:v>
                </c:pt>
                <c:pt idx="2">
                  <c:v>2.1616319414108314</c:v>
                </c:pt>
                <c:pt idx="3">
                  <c:v>2.2634283777928519</c:v>
                </c:pt>
                <c:pt idx="4">
                  <c:v>2.2142674086108594</c:v>
                </c:pt>
                <c:pt idx="5">
                  <c:v>2.3192356990630238</c:v>
                </c:pt>
                <c:pt idx="6">
                  <c:v>2.356021589083217</c:v>
                </c:pt>
                <c:pt idx="7">
                  <c:v>2.3593906668154978</c:v>
                </c:pt>
                <c:pt idx="8">
                  <c:v>2.2715896592915263</c:v>
                </c:pt>
                <c:pt idx="9">
                  <c:v>2.3609616043132924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A78-4480-8658-407E9361FCC9}"/>
            </c:ext>
          </c:extLst>
        </c:ser>
        <c:ser>
          <c:idx val="1"/>
          <c:order val="1"/>
          <c:tx>
            <c:v>Predicted Y</c:v>
          </c:tx>
          <c:spPr>
            <a:ln w="28575">
              <a:noFill/>
            </a:ln>
          </c:spPr>
          <c:xVal>
            <c:numRef>
              <c:f>'Appendix G-135 2016'!$B$12:$B$21</c:f>
              <c:numCache>
                <c:formatCode>m/d/yyyy</c:formatCode>
                <c:ptCount val="10"/>
                <c:pt idx="0">
                  <c:v>38898</c:v>
                </c:pt>
                <c:pt idx="1">
                  <c:v>39263</c:v>
                </c:pt>
                <c:pt idx="2">
                  <c:v>39629</c:v>
                </c:pt>
                <c:pt idx="3">
                  <c:v>39994</c:v>
                </c:pt>
                <c:pt idx="4">
                  <c:v>40359</c:v>
                </c:pt>
                <c:pt idx="5">
                  <c:v>41182</c:v>
                </c:pt>
                <c:pt idx="6">
                  <c:v>41547</c:v>
                </c:pt>
                <c:pt idx="7">
                  <c:v>41912</c:v>
                </c:pt>
                <c:pt idx="8">
                  <c:v>42277</c:v>
                </c:pt>
                <c:pt idx="9">
                  <c:v>42643</c:v>
                </c:pt>
              </c:numCache>
            </c:numRef>
          </c:xVal>
          <c:yVal>
            <c:numRef>
              <c:f>'Appendix G-135 2016'!$E$12:$E$21</c:f>
              <c:numCache>
                <c:formatCode>General</c:formatCode>
                <c:ptCount val="10"/>
                <c:pt idx="0">
                  <c:v>2.1469709008676228</c:v>
                </c:pt>
                <c:pt idx="1">
                  <c:v>2.1689105682087266</c:v>
                </c:pt>
                <c:pt idx="2">
                  <c:v>2.1909103442274769</c:v>
                </c:pt>
                <c:pt idx="3">
                  <c:v>2.2128500115685807</c:v>
                </c:pt>
                <c:pt idx="4">
                  <c:v>2.2347896789096842</c:v>
                </c:pt>
                <c:pt idx="5">
                  <c:v>2.2842591206130494</c:v>
                </c:pt>
                <c:pt idx="6">
                  <c:v>2.3061987879541528</c:v>
                </c:pt>
                <c:pt idx="7">
                  <c:v>2.3281384552952566</c:v>
                </c:pt>
                <c:pt idx="8">
                  <c:v>2.3500781226363601</c:v>
                </c:pt>
                <c:pt idx="9">
                  <c:v>2.3720778986551108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A78-4480-8658-407E9361FC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0220416"/>
        <c:axId val="110222336"/>
      </c:scatterChart>
      <c:valAx>
        <c:axId val="1102204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Years Ended June 30, 2006, through September 30, 2016</a:t>
                </a:r>
              </a:p>
              <a:p>
                <a:pPr>
                  <a:defRPr/>
                </a:pPr>
                <a:endParaRPr lang="en-US"/>
              </a:p>
            </c:rich>
          </c:tx>
          <c:overlay val="0"/>
        </c:title>
        <c:numFmt formatCode="[$-409]mmm\-yy;@" sourceLinked="0"/>
        <c:majorTickMark val="out"/>
        <c:minorTickMark val="none"/>
        <c:tickLblPos val="nextTo"/>
        <c:crossAx val="110222336"/>
        <c:crosses val="autoZero"/>
        <c:crossBetween val="midCat"/>
      </c:valAx>
      <c:valAx>
        <c:axId val="11022233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Unit Cost per RTM, Natural Log</a:t>
                </a:r>
              </a:p>
            </c:rich>
          </c:tx>
          <c:overlay val="0"/>
        </c:title>
        <c:numFmt formatCode="0.00" sourceLinked="0"/>
        <c:majorTickMark val="out"/>
        <c:minorTickMark val="none"/>
        <c:tickLblPos val="nextTo"/>
        <c:crossAx val="11022041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chart" Target="../charts/chart1.xml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emf"/><Relationship Id="rId2" Type="http://schemas.openxmlformats.org/officeDocument/2006/relationships/image" Target="../media/image6.emf"/><Relationship Id="rId1" Type="http://schemas.openxmlformats.org/officeDocument/2006/relationships/image" Target="../media/image5.emf"/><Relationship Id="rId4" Type="http://schemas.openxmlformats.org/officeDocument/2006/relationships/image" Target="../media/image8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1.emf"/><Relationship Id="rId2" Type="http://schemas.openxmlformats.org/officeDocument/2006/relationships/image" Target="../media/image10.emf"/><Relationship Id="rId1" Type="http://schemas.openxmlformats.org/officeDocument/2006/relationships/image" Target="../media/image9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2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3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4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5.em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6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1</xdr:row>
      <xdr:rowOff>0</xdr:rowOff>
    </xdr:from>
    <xdr:to>
      <xdr:col>25</xdr:col>
      <xdr:colOff>297180</xdr:colOff>
      <xdr:row>29</xdr:row>
      <xdr:rowOff>7620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D2EE85C-6DE7-4518-A2B3-205AA7AEEB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12480" y="175260"/>
          <a:ext cx="7795260" cy="4914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266699</xdr:colOff>
      <xdr:row>5</xdr:row>
      <xdr:rowOff>123825</xdr:rowOff>
    </xdr:from>
    <xdr:to>
      <xdr:col>20</xdr:col>
      <xdr:colOff>333374</xdr:colOff>
      <xdr:row>32</xdr:row>
      <xdr:rowOff>66675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49</xdr:row>
      <xdr:rowOff>0</xdr:rowOff>
    </xdr:from>
    <xdr:to>
      <xdr:col>10</xdr:col>
      <xdr:colOff>182880</xdr:colOff>
      <xdr:row>96</xdr:row>
      <xdr:rowOff>53340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2F23C799-D706-4164-9B87-BAC58EB1D2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260" y="9006840"/>
          <a:ext cx="7429500" cy="8648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510540</xdr:colOff>
      <xdr:row>50</xdr:row>
      <xdr:rowOff>0</xdr:rowOff>
    </xdr:from>
    <xdr:to>
      <xdr:col>20</xdr:col>
      <xdr:colOff>7620</xdr:colOff>
      <xdr:row>82</xdr:row>
      <xdr:rowOff>111678</xdr:rowOff>
    </xdr:to>
    <xdr:grpSp>
      <xdr:nvGrpSpPr>
        <xdr:cNvPr id="4" name="Group 3">
          <a:extLst>
            <a:ext uri="{FF2B5EF4-FFF2-40B4-BE49-F238E27FC236}">
              <a16:creationId xmlns:a16="http://schemas.microsoft.com/office/drawing/2014/main" id="{30ECD4BF-CC2F-4CBC-98D4-799D1252BB3F}"/>
            </a:ext>
          </a:extLst>
        </xdr:cNvPr>
        <xdr:cNvGrpSpPr/>
      </xdr:nvGrpSpPr>
      <xdr:grpSpPr>
        <a:xfrm>
          <a:off x="7307580" y="9189720"/>
          <a:ext cx="6370320" cy="5963838"/>
          <a:chOff x="7307580" y="9189720"/>
          <a:chExt cx="6370320" cy="5963838"/>
        </a:xfrm>
      </xdr:grpSpPr>
      <xdr:pic>
        <xdr:nvPicPr>
          <xdr:cNvPr id="11" name="Picture 10">
            <a:extLst>
              <a:ext uri="{FF2B5EF4-FFF2-40B4-BE49-F238E27FC236}">
                <a16:creationId xmlns:a16="http://schemas.microsoft.com/office/drawing/2014/main" id="{89A76BA0-BBFB-4CC2-82F0-308F04D181F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420600" y="9189720"/>
            <a:ext cx="1257300" cy="73914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3" name="Picture 2">
            <a:extLst>
              <a:ext uri="{FF2B5EF4-FFF2-40B4-BE49-F238E27FC236}">
                <a16:creationId xmlns:a16="http://schemas.microsoft.com/office/drawing/2014/main" id="{45D0CFD3-B485-4079-82BE-C34C176729E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7307580" y="10233660"/>
            <a:ext cx="6328196" cy="4919898"/>
          </a:xfrm>
          <a:prstGeom prst="rect">
            <a:avLst/>
          </a:prstGeom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</xdr:colOff>
      <xdr:row>60</xdr:row>
      <xdr:rowOff>0</xdr:rowOff>
    </xdr:from>
    <xdr:to>
      <xdr:col>10</xdr:col>
      <xdr:colOff>7620</xdr:colOff>
      <xdr:row>118</xdr:row>
      <xdr:rowOff>76200</xdr:rowOff>
    </xdr:to>
    <xdr:grpSp>
      <xdr:nvGrpSpPr>
        <xdr:cNvPr id="7" name="Group 6">
          <a:extLst>
            <a:ext uri="{FF2B5EF4-FFF2-40B4-BE49-F238E27FC236}">
              <a16:creationId xmlns:a16="http://schemas.microsoft.com/office/drawing/2014/main" id="{37CC4959-F02D-408A-915A-040C2189A54F}"/>
            </a:ext>
          </a:extLst>
        </xdr:cNvPr>
        <xdr:cNvGrpSpPr/>
      </xdr:nvGrpSpPr>
      <xdr:grpSpPr>
        <a:xfrm>
          <a:off x="15240" y="9959340"/>
          <a:ext cx="6819900" cy="9799320"/>
          <a:chOff x="15240" y="9959340"/>
          <a:chExt cx="6819900" cy="9799320"/>
        </a:xfrm>
      </xdr:grpSpPr>
      <xdr:pic>
        <xdr:nvPicPr>
          <xdr:cNvPr id="17" name="Picture 16">
            <a:extLst>
              <a:ext uri="{FF2B5EF4-FFF2-40B4-BE49-F238E27FC236}">
                <a16:creationId xmlns:a16="http://schemas.microsoft.com/office/drawing/2014/main" id="{C446F0F8-2D3C-4902-873A-5EE7B395E4B2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5240" y="10965180"/>
            <a:ext cx="2560320" cy="877824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8" name="Picture 17">
            <a:extLst>
              <a:ext uri="{FF2B5EF4-FFF2-40B4-BE49-F238E27FC236}">
                <a16:creationId xmlns:a16="http://schemas.microsoft.com/office/drawing/2014/main" id="{C26F58AD-5068-46B4-B36E-C97302B6B75C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552700" y="9959340"/>
            <a:ext cx="4282440" cy="979932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10</xdr:col>
      <xdr:colOff>0</xdr:colOff>
      <xdr:row>60</xdr:row>
      <xdr:rowOff>0</xdr:rowOff>
    </xdr:from>
    <xdr:to>
      <xdr:col>18</xdr:col>
      <xdr:colOff>7620</xdr:colOff>
      <xdr:row>118</xdr:row>
      <xdr:rowOff>76200</xdr:rowOff>
    </xdr:to>
    <xdr:grpSp>
      <xdr:nvGrpSpPr>
        <xdr:cNvPr id="6" name="Group 5">
          <a:extLst>
            <a:ext uri="{FF2B5EF4-FFF2-40B4-BE49-F238E27FC236}">
              <a16:creationId xmlns:a16="http://schemas.microsoft.com/office/drawing/2014/main" id="{345609AA-916C-441B-8946-889BF28FBB0C}"/>
            </a:ext>
          </a:extLst>
        </xdr:cNvPr>
        <xdr:cNvGrpSpPr/>
      </xdr:nvGrpSpPr>
      <xdr:grpSpPr>
        <a:xfrm>
          <a:off x="6827520" y="9959340"/>
          <a:ext cx="6957060" cy="9799320"/>
          <a:chOff x="6827520" y="9959340"/>
          <a:chExt cx="6957060" cy="9799320"/>
        </a:xfrm>
      </xdr:grpSpPr>
      <xdr:pic>
        <xdr:nvPicPr>
          <xdr:cNvPr id="19" name="Picture 18">
            <a:extLst>
              <a:ext uri="{FF2B5EF4-FFF2-40B4-BE49-F238E27FC236}">
                <a16:creationId xmlns:a16="http://schemas.microsoft.com/office/drawing/2014/main" id="{9BC815A3-CE89-4321-A719-DBEA07B8051C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827520" y="10965180"/>
            <a:ext cx="2560320" cy="877824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22" name="Picture 21">
            <a:extLst>
              <a:ext uri="{FF2B5EF4-FFF2-40B4-BE49-F238E27FC236}">
                <a16:creationId xmlns:a16="http://schemas.microsoft.com/office/drawing/2014/main" id="{FBF6F1F3-C1BE-4F24-B96A-AC3729FC04A6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433560" y="9959340"/>
            <a:ext cx="4351020" cy="979932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18</xdr:col>
      <xdr:colOff>0</xdr:colOff>
      <xdr:row>60</xdr:row>
      <xdr:rowOff>0</xdr:rowOff>
    </xdr:from>
    <xdr:to>
      <xdr:col>28</xdr:col>
      <xdr:colOff>320040</xdr:colOff>
      <xdr:row>118</xdr:row>
      <xdr:rowOff>76200</xdr:rowOff>
    </xdr:to>
    <xdr:grpSp>
      <xdr:nvGrpSpPr>
        <xdr:cNvPr id="4" name="Group 3">
          <a:extLst>
            <a:ext uri="{FF2B5EF4-FFF2-40B4-BE49-F238E27FC236}">
              <a16:creationId xmlns:a16="http://schemas.microsoft.com/office/drawing/2014/main" id="{CF288840-C508-4D06-A681-9DC53EE28F40}"/>
            </a:ext>
          </a:extLst>
        </xdr:cNvPr>
        <xdr:cNvGrpSpPr/>
      </xdr:nvGrpSpPr>
      <xdr:grpSpPr>
        <a:xfrm>
          <a:off x="13776960" y="9959340"/>
          <a:ext cx="8549640" cy="9799320"/>
          <a:chOff x="13776960" y="9959340"/>
          <a:chExt cx="8549640" cy="9799320"/>
        </a:xfrm>
      </xdr:grpSpPr>
      <xdr:pic>
        <xdr:nvPicPr>
          <xdr:cNvPr id="21" name="Picture 20">
            <a:extLst>
              <a:ext uri="{FF2B5EF4-FFF2-40B4-BE49-F238E27FC236}">
                <a16:creationId xmlns:a16="http://schemas.microsoft.com/office/drawing/2014/main" id="{EA4D056E-2760-4147-8CD1-2EC1FD607AA1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776960" y="10965180"/>
            <a:ext cx="2560320" cy="877824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23" name="Picture 22">
            <a:extLst>
              <a:ext uri="{FF2B5EF4-FFF2-40B4-BE49-F238E27FC236}">
                <a16:creationId xmlns:a16="http://schemas.microsoft.com/office/drawing/2014/main" id="{64244295-90AF-45C9-B303-D6BED64EF95F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6344900" y="9959340"/>
            <a:ext cx="5981700" cy="979932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33</xdr:row>
      <xdr:rowOff>0</xdr:rowOff>
    </xdr:from>
    <xdr:to>
      <xdr:col>14</xdr:col>
      <xdr:colOff>7620</xdr:colOff>
      <xdr:row>63</xdr:row>
      <xdr:rowOff>83820</xdr:rowOff>
    </xdr:to>
    <xdr:grpSp>
      <xdr:nvGrpSpPr>
        <xdr:cNvPr id="6" name="Group 5">
          <a:extLst>
            <a:ext uri="{FF2B5EF4-FFF2-40B4-BE49-F238E27FC236}">
              <a16:creationId xmlns:a16="http://schemas.microsoft.com/office/drawing/2014/main" id="{15927785-6BC6-4650-B08B-4AAC9EB57954}"/>
            </a:ext>
          </a:extLst>
        </xdr:cNvPr>
        <xdr:cNvGrpSpPr/>
      </xdr:nvGrpSpPr>
      <xdr:grpSpPr>
        <a:xfrm>
          <a:off x="0" y="5532120"/>
          <a:ext cx="8839200" cy="5372100"/>
          <a:chOff x="0" y="5532120"/>
          <a:chExt cx="8839200" cy="5372100"/>
        </a:xfrm>
      </xdr:grpSpPr>
      <xdr:pic>
        <xdr:nvPicPr>
          <xdr:cNvPr id="12" name="Picture 11">
            <a:extLst>
              <a:ext uri="{FF2B5EF4-FFF2-40B4-BE49-F238E27FC236}">
                <a16:creationId xmlns:a16="http://schemas.microsoft.com/office/drawing/2014/main" id="{1BBE4935-0E12-4AC4-9915-873C1166A65F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5532120"/>
            <a:ext cx="2400300" cy="537210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4" name="Picture 13">
            <a:extLst>
              <a:ext uri="{FF2B5EF4-FFF2-40B4-BE49-F238E27FC236}">
                <a16:creationId xmlns:a16="http://schemas.microsoft.com/office/drawing/2014/main" id="{4135BDB4-1A1F-4421-A8EA-55B31AB665AF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392680" y="5532120"/>
            <a:ext cx="6446520" cy="537210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14</xdr:col>
      <xdr:colOff>0</xdr:colOff>
      <xdr:row>33</xdr:row>
      <xdr:rowOff>0</xdr:rowOff>
    </xdr:from>
    <xdr:to>
      <xdr:col>26</xdr:col>
      <xdr:colOff>167640</xdr:colOff>
      <xdr:row>63</xdr:row>
      <xdr:rowOff>83820</xdr:rowOff>
    </xdr:to>
    <xdr:grpSp>
      <xdr:nvGrpSpPr>
        <xdr:cNvPr id="4" name="Group 3">
          <a:extLst>
            <a:ext uri="{FF2B5EF4-FFF2-40B4-BE49-F238E27FC236}">
              <a16:creationId xmlns:a16="http://schemas.microsoft.com/office/drawing/2014/main" id="{9E40D530-C0A1-4E93-B51D-E21ED7EC6CE0}"/>
            </a:ext>
          </a:extLst>
        </xdr:cNvPr>
        <xdr:cNvGrpSpPr/>
      </xdr:nvGrpSpPr>
      <xdr:grpSpPr>
        <a:xfrm>
          <a:off x="8831580" y="5532120"/>
          <a:ext cx="8191500" cy="5372100"/>
          <a:chOff x="8831580" y="5532120"/>
          <a:chExt cx="8191500" cy="5372100"/>
        </a:xfrm>
      </xdr:grpSpPr>
      <xdr:pic>
        <xdr:nvPicPr>
          <xdr:cNvPr id="15" name="Picture 14">
            <a:extLst>
              <a:ext uri="{FF2B5EF4-FFF2-40B4-BE49-F238E27FC236}">
                <a16:creationId xmlns:a16="http://schemas.microsoft.com/office/drawing/2014/main" id="{07CF415B-7875-46EB-95D3-2351ADC7F88C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831580" y="5532120"/>
            <a:ext cx="2400300" cy="537210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7" name="Picture 16">
            <a:extLst>
              <a:ext uri="{FF2B5EF4-FFF2-40B4-BE49-F238E27FC236}">
                <a16:creationId xmlns:a16="http://schemas.microsoft.com/office/drawing/2014/main" id="{315AF713-1D76-457C-93A6-BA2B9148EBD3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1544300" y="5532120"/>
            <a:ext cx="5478780" cy="537210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70</xdr:row>
      <xdr:rowOff>0</xdr:rowOff>
    </xdr:from>
    <xdr:to>
      <xdr:col>8</xdr:col>
      <xdr:colOff>7620</xdr:colOff>
      <xdr:row>141</xdr:row>
      <xdr:rowOff>137160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9C9C541-6D6C-4CBE-AB3E-65BCF08A9D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748260"/>
          <a:ext cx="7467600" cy="12580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54</xdr:row>
      <xdr:rowOff>0</xdr:rowOff>
    </xdr:from>
    <xdr:to>
      <xdr:col>10</xdr:col>
      <xdr:colOff>7620</xdr:colOff>
      <xdr:row>113</xdr:row>
      <xdr:rowOff>167640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D9B3AE2-5B33-4DE5-944C-6C2B613AAC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75620"/>
          <a:ext cx="5928360" cy="105079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49</xdr:row>
      <xdr:rowOff>0</xdr:rowOff>
    </xdr:from>
    <xdr:to>
      <xdr:col>6</xdr:col>
      <xdr:colOff>7620</xdr:colOff>
      <xdr:row>97</xdr:row>
      <xdr:rowOff>15240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18C535E-B43B-4A3F-A0DB-0C81171918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595360"/>
          <a:ext cx="6835140" cy="84277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0</xdr:row>
      <xdr:rowOff>0</xdr:rowOff>
    </xdr:from>
    <xdr:to>
      <xdr:col>15</xdr:col>
      <xdr:colOff>205740</xdr:colOff>
      <xdr:row>23</xdr:row>
      <xdr:rowOff>7620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847D270-BC60-4DB6-A047-96EB8A04C7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71360" y="0"/>
          <a:ext cx="5829300" cy="42138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0</xdr:row>
      <xdr:rowOff>0</xdr:rowOff>
    </xdr:from>
    <xdr:to>
      <xdr:col>14</xdr:col>
      <xdr:colOff>228600</xdr:colOff>
      <xdr:row>35</xdr:row>
      <xdr:rowOff>7620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5FA2663-0A41-495C-907C-0C75E5B208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82640" y="0"/>
          <a:ext cx="5265420" cy="69418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8"/>
  <sheetViews>
    <sheetView showGridLines="0" tabSelected="1" workbookViewId="0"/>
  </sheetViews>
  <sheetFormatPr defaultColWidth="9.140625" defaultRowHeight="15" x14ac:dyDescent="0.25"/>
  <cols>
    <col min="1" max="1" width="17.5703125" style="10" bestFit="1" customWidth="1"/>
    <col min="2" max="2" width="11.28515625" style="10" bestFit="1" customWidth="1"/>
    <col min="3" max="3" width="2.85546875" style="10" bestFit="1" customWidth="1"/>
    <col min="4" max="4" width="13.85546875" style="10" bestFit="1" customWidth="1"/>
    <col min="5" max="5" width="2.85546875" style="10" bestFit="1" customWidth="1"/>
    <col min="6" max="6" width="12" style="10" bestFit="1" customWidth="1"/>
    <col min="7" max="7" width="2.85546875" style="10" bestFit="1" customWidth="1"/>
    <col min="8" max="8" width="12.28515625" style="10" bestFit="1" customWidth="1"/>
    <col min="9" max="9" width="2.7109375" style="10" bestFit="1" customWidth="1"/>
    <col min="10" max="10" width="16.85546875" style="10" bestFit="1" customWidth="1"/>
    <col min="11" max="11" width="14.85546875" style="10" customWidth="1"/>
    <col min="12" max="12" width="3.28515625" style="10" customWidth="1"/>
    <col min="13" max="16384" width="9.140625" style="10"/>
  </cols>
  <sheetData>
    <row r="1" spans="1:12" x14ac:dyDescent="0.25">
      <c r="K1" s="11"/>
    </row>
    <row r="2" spans="1:12" x14ac:dyDescent="0.25">
      <c r="K2" s="11" t="s">
        <v>52</v>
      </c>
    </row>
    <row r="3" spans="1:12" x14ac:dyDescent="0.25">
      <c r="K3" s="11" t="s">
        <v>113</v>
      </c>
    </row>
    <row r="5" spans="1:12" x14ac:dyDescent="0.25">
      <c r="B5" s="14" t="s">
        <v>367</v>
      </c>
      <c r="C5" s="14"/>
      <c r="D5" s="14"/>
      <c r="E5" s="14"/>
      <c r="F5" s="14"/>
      <c r="G5" s="14"/>
      <c r="H5" s="14"/>
      <c r="I5" s="14"/>
      <c r="J5" s="14"/>
      <c r="K5" s="14"/>
    </row>
    <row r="8" spans="1:12" x14ac:dyDescent="0.25">
      <c r="B8" s="88" t="s">
        <v>81</v>
      </c>
      <c r="C8" s="88"/>
      <c r="D8" s="88" t="s">
        <v>82</v>
      </c>
      <c r="E8" s="88"/>
      <c r="F8" s="88" t="s">
        <v>83</v>
      </c>
      <c r="G8" s="88"/>
      <c r="H8" s="88" t="s">
        <v>84</v>
      </c>
      <c r="I8" s="88"/>
      <c r="J8" s="88" t="s">
        <v>85</v>
      </c>
      <c r="K8" s="88" t="s">
        <v>86</v>
      </c>
    </row>
    <row r="10" spans="1:12" x14ac:dyDescent="0.25">
      <c r="D10" s="11" t="s">
        <v>87</v>
      </c>
    </row>
    <row r="11" spans="1:12" x14ac:dyDescent="0.25">
      <c r="D11" s="11" t="s">
        <v>88</v>
      </c>
      <c r="F11" s="11" t="s">
        <v>89</v>
      </c>
      <c r="G11" s="11"/>
      <c r="H11" s="11" t="s">
        <v>90</v>
      </c>
      <c r="I11" s="11"/>
      <c r="J11" s="11"/>
      <c r="K11" s="11"/>
    </row>
    <row r="12" spans="1:12" x14ac:dyDescent="0.25">
      <c r="B12" s="10" t="s">
        <v>91</v>
      </c>
      <c r="D12" s="11" t="s">
        <v>357</v>
      </c>
      <c r="F12" s="11" t="s">
        <v>92</v>
      </c>
      <c r="G12" s="11"/>
      <c r="H12" s="11" t="s">
        <v>93</v>
      </c>
      <c r="I12" s="11"/>
      <c r="J12" s="11" t="s">
        <v>108</v>
      </c>
      <c r="K12" s="11" t="s">
        <v>94</v>
      </c>
    </row>
    <row r="13" spans="1:12" s="15" customFormat="1" x14ac:dyDescent="0.25">
      <c r="B13" s="92">
        <v>42643</v>
      </c>
      <c r="C13" s="86" t="s">
        <v>95</v>
      </c>
      <c r="D13" s="16" t="s">
        <v>358</v>
      </c>
      <c r="E13" s="15" t="s">
        <v>96</v>
      </c>
      <c r="F13" s="16" t="s">
        <v>97</v>
      </c>
      <c r="G13" s="16" t="s">
        <v>98</v>
      </c>
      <c r="H13" s="87">
        <v>43101</v>
      </c>
      <c r="I13" s="89" t="s">
        <v>99</v>
      </c>
      <c r="J13" s="16" t="s">
        <v>359</v>
      </c>
      <c r="K13" s="16" t="s">
        <v>100</v>
      </c>
      <c r="L13" s="15" t="s">
        <v>101</v>
      </c>
    </row>
    <row r="14" spans="1:12" x14ac:dyDescent="0.25">
      <c r="A14" s="11" t="s">
        <v>102</v>
      </c>
    </row>
    <row r="15" spans="1:12" x14ac:dyDescent="0.25">
      <c r="A15" s="11" t="s">
        <v>103</v>
      </c>
    </row>
    <row r="16" spans="1:12" x14ac:dyDescent="0.25">
      <c r="A16" s="11" t="s">
        <v>104</v>
      </c>
      <c r="B16" s="85">
        <f>'Appendix H-2-135 2016'!F29</f>
        <v>3.8283028888855459</v>
      </c>
      <c r="C16" s="85"/>
      <c r="D16" s="10">
        <v>0</v>
      </c>
      <c r="F16" s="10">
        <v>0</v>
      </c>
      <c r="H16" s="85">
        <f>B16</f>
        <v>3.8283028888855459</v>
      </c>
      <c r="I16" s="85"/>
      <c r="J16" s="85">
        <v>3.7282999999999999</v>
      </c>
      <c r="K16" s="18">
        <f>H16/J16-1</f>
        <v>2.6822650775298662E-2</v>
      </c>
    </row>
    <row r="17" spans="1:11" x14ac:dyDescent="0.25">
      <c r="A17" s="16" t="s">
        <v>57</v>
      </c>
      <c r="B17" s="84">
        <f>'Appendix H-135 2016'!F27-'Appendix H-2-135 2016'!F29</f>
        <v>10.601140655237844</v>
      </c>
      <c r="C17" s="84"/>
      <c r="D17" s="18">
        <f>'Appendix G-135 2016'!H12</f>
        <v>2.2182111645342451E-2</v>
      </c>
      <c r="E17" s="18"/>
      <c r="F17" s="18">
        <f>(1+D17)*(1+(D17*0.75))-1</f>
        <v>3.9187729937134153E-2</v>
      </c>
      <c r="G17" s="18"/>
      <c r="H17" s="84">
        <f>B17*(F17+1)</f>
        <v>11.016575292260878</v>
      </c>
      <c r="I17" s="84"/>
      <c r="J17" s="84">
        <f>14.8994-J16</f>
        <v>11.171099999999999</v>
      </c>
      <c r="K17" s="91">
        <f>H17/J17-1</f>
        <v>-1.3832541803324716E-2</v>
      </c>
    </row>
    <row r="18" spans="1:11" x14ac:dyDescent="0.25">
      <c r="A18" s="11" t="s">
        <v>28</v>
      </c>
      <c r="B18" s="85">
        <f>SUM(B16:B17)</f>
        <v>14.429443544123389</v>
      </c>
      <c r="C18" s="85"/>
      <c r="H18" s="85">
        <f>SUM(H16:H17)</f>
        <v>14.844878181146424</v>
      </c>
      <c r="I18" s="85"/>
      <c r="J18" s="85">
        <f>SUM(J16:J17)</f>
        <v>14.8994</v>
      </c>
      <c r="K18" s="18">
        <f>H18/J18-1</f>
        <v>-3.6593298289580023E-3</v>
      </c>
    </row>
    <row r="21" spans="1:11" x14ac:dyDescent="0.25">
      <c r="A21" s="134" t="s">
        <v>434</v>
      </c>
      <c r="B21" s="83"/>
      <c r="C21" s="83"/>
      <c r="D21" s="83"/>
      <c r="E21" s="83"/>
      <c r="F21" s="83"/>
      <c r="G21" s="83"/>
      <c r="H21" s="83"/>
      <c r="I21" s="83"/>
      <c r="J21" s="83"/>
    </row>
    <row r="22" spans="1:11" x14ac:dyDescent="0.25">
      <c r="A22" s="10" t="s">
        <v>171</v>
      </c>
    </row>
    <row r="23" spans="1:11" x14ac:dyDescent="0.25">
      <c r="A23" s="10" t="s">
        <v>107</v>
      </c>
    </row>
    <row r="24" spans="1:11" x14ac:dyDescent="0.25">
      <c r="A24" s="10" t="s">
        <v>420</v>
      </c>
    </row>
    <row r="25" spans="1:11" x14ac:dyDescent="0.25">
      <c r="A25" s="10" t="s">
        <v>429</v>
      </c>
    </row>
    <row r="26" spans="1:11" x14ac:dyDescent="0.25">
      <c r="A26" s="10" t="s">
        <v>435</v>
      </c>
    </row>
    <row r="27" spans="1:11" x14ac:dyDescent="0.25">
      <c r="A27" s="10" t="s">
        <v>105</v>
      </c>
    </row>
    <row r="28" spans="1:11" x14ac:dyDescent="0.25">
      <c r="A28" s="10" t="s">
        <v>106</v>
      </c>
    </row>
  </sheetData>
  <printOptions horizontalCentered="1"/>
  <pageMargins left="0.7" right="0.7" top="0.75" bottom="0.75" header="0.3" footer="0.3"/>
  <pageSetup scale="81" orientation="portrait" verticalDpi="598" r:id="rId1"/>
  <ignoredErrors>
    <ignoredError sqref="B8:K8" numberStoredAsText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2"/>
  <sheetViews>
    <sheetView workbookViewId="0">
      <selection activeCell="G1" sqref="G1"/>
    </sheetView>
  </sheetViews>
  <sheetFormatPr defaultRowHeight="15" x14ac:dyDescent="0.25"/>
  <cols>
    <col min="3" max="3" width="10.85546875" bestFit="1" customWidth="1"/>
  </cols>
  <sheetData>
    <row r="1" spans="1:7" s="94" customFormat="1" x14ac:dyDescent="0.25">
      <c r="A1" s="94" t="s">
        <v>310</v>
      </c>
      <c r="B1" s="94" t="s">
        <v>311</v>
      </c>
      <c r="C1" s="94" t="s">
        <v>279</v>
      </c>
      <c r="D1" s="94" t="s">
        <v>172</v>
      </c>
      <c r="G1" s="94" t="s">
        <v>355</v>
      </c>
    </row>
    <row r="2" spans="1:7" x14ac:dyDescent="0.25">
      <c r="A2" t="s">
        <v>115</v>
      </c>
      <c r="B2" t="s">
        <v>122</v>
      </c>
      <c r="C2" s="1" t="s">
        <v>261</v>
      </c>
      <c r="D2" s="1">
        <v>26</v>
      </c>
      <c r="G2" t="s">
        <v>338</v>
      </c>
    </row>
    <row r="3" spans="1:7" x14ac:dyDescent="0.25">
      <c r="A3" t="s">
        <v>122</v>
      </c>
      <c r="B3" t="s">
        <v>115</v>
      </c>
      <c r="C3" s="1" t="s">
        <v>206</v>
      </c>
      <c r="D3" s="1">
        <v>471</v>
      </c>
    </row>
    <row r="4" spans="1:7" x14ac:dyDescent="0.25">
      <c r="A4" t="s">
        <v>115</v>
      </c>
      <c r="B4" t="s">
        <v>127</v>
      </c>
      <c r="C4" s="1" t="s">
        <v>207</v>
      </c>
      <c r="D4" s="1">
        <v>22</v>
      </c>
    </row>
    <row r="5" spans="1:7" x14ac:dyDescent="0.25">
      <c r="A5" t="s">
        <v>127</v>
      </c>
      <c r="B5" t="s">
        <v>115</v>
      </c>
      <c r="C5" s="1" t="s">
        <v>312</v>
      </c>
      <c r="D5" s="1">
        <v>19</v>
      </c>
    </row>
    <row r="6" spans="1:7" x14ac:dyDescent="0.25">
      <c r="A6" t="s">
        <v>115</v>
      </c>
      <c r="B6" t="s">
        <v>118</v>
      </c>
      <c r="C6" s="1" t="s">
        <v>262</v>
      </c>
      <c r="D6" s="1">
        <v>26</v>
      </c>
    </row>
    <row r="7" spans="1:7" x14ac:dyDescent="0.25">
      <c r="A7" t="s">
        <v>118</v>
      </c>
      <c r="B7" t="s">
        <v>115</v>
      </c>
      <c r="C7" s="1" t="s">
        <v>208</v>
      </c>
      <c r="D7" s="1">
        <v>470</v>
      </c>
    </row>
    <row r="8" spans="1:7" x14ac:dyDescent="0.25">
      <c r="A8" t="s">
        <v>115</v>
      </c>
      <c r="B8" t="s">
        <v>117</v>
      </c>
      <c r="C8" s="1" t="s">
        <v>209</v>
      </c>
      <c r="D8" s="1">
        <v>29</v>
      </c>
    </row>
    <row r="9" spans="1:7" x14ac:dyDescent="0.25">
      <c r="A9" t="s">
        <v>115</v>
      </c>
      <c r="B9" t="s">
        <v>131</v>
      </c>
      <c r="C9" s="1" t="s">
        <v>210</v>
      </c>
      <c r="D9" s="1">
        <v>108</v>
      </c>
    </row>
    <row r="10" spans="1:7" x14ac:dyDescent="0.25">
      <c r="A10" t="s">
        <v>131</v>
      </c>
      <c r="B10" t="s">
        <v>115</v>
      </c>
      <c r="C10" s="1" t="s">
        <v>211</v>
      </c>
      <c r="D10" s="1">
        <v>663</v>
      </c>
    </row>
    <row r="11" spans="1:7" x14ac:dyDescent="0.25">
      <c r="A11" t="s">
        <v>123</v>
      </c>
      <c r="B11" t="s">
        <v>115</v>
      </c>
      <c r="C11" s="1" t="s">
        <v>233</v>
      </c>
      <c r="D11" s="1">
        <v>111</v>
      </c>
    </row>
    <row r="12" spans="1:7" x14ac:dyDescent="0.25">
      <c r="A12" t="s">
        <v>174</v>
      </c>
      <c r="B12" t="s">
        <v>115</v>
      </c>
      <c r="C12" s="1" t="s">
        <v>212</v>
      </c>
      <c r="D12" s="1">
        <v>92</v>
      </c>
    </row>
    <row r="13" spans="1:7" x14ac:dyDescent="0.25">
      <c r="A13" t="s">
        <v>115</v>
      </c>
      <c r="B13" t="s">
        <v>123</v>
      </c>
      <c r="C13" s="1" t="s">
        <v>213</v>
      </c>
      <c r="D13" s="1">
        <v>54</v>
      </c>
    </row>
    <row r="14" spans="1:7" x14ac:dyDescent="0.25">
      <c r="A14" t="s">
        <v>115</v>
      </c>
      <c r="B14" t="s">
        <v>116</v>
      </c>
      <c r="C14" s="1" t="s">
        <v>245</v>
      </c>
      <c r="D14" s="1">
        <v>50</v>
      </c>
    </row>
    <row r="15" spans="1:7" x14ac:dyDescent="0.25">
      <c r="A15" t="s">
        <v>116</v>
      </c>
      <c r="B15" t="s">
        <v>115</v>
      </c>
      <c r="C15" s="1" t="s">
        <v>232</v>
      </c>
      <c r="D15" s="1">
        <v>637</v>
      </c>
    </row>
    <row r="16" spans="1:7" x14ac:dyDescent="0.25">
      <c r="A16" t="s">
        <v>117</v>
      </c>
      <c r="B16" t="s">
        <v>115</v>
      </c>
      <c r="C16" s="1" t="s">
        <v>214</v>
      </c>
      <c r="D16" s="1">
        <v>468</v>
      </c>
    </row>
    <row r="17" spans="1:4" x14ac:dyDescent="0.25">
      <c r="A17" t="s">
        <v>115</v>
      </c>
      <c r="B17" t="s">
        <v>130</v>
      </c>
      <c r="C17" s="1" t="s">
        <v>234</v>
      </c>
      <c r="D17" s="1">
        <v>10</v>
      </c>
    </row>
    <row r="18" spans="1:4" x14ac:dyDescent="0.25">
      <c r="A18" t="s">
        <v>130</v>
      </c>
      <c r="B18" t="s">
        <v>115</v>
      </c>
      <c r="C18" s="1" t="s">
        <v>250</v>
      </c>
      <c r="D18" s="1">
        <v>354</v>
      </c>
    </row>
    <row r="19" spans="1:4" x14ac:dyDescent="0.25">
      <c r="A19" t="s">
        <v>115</v>
      </c>
      <c r="B19" t="s">
        <v>141</v>
      </c>
      <c r="C19" s="1" t="s">
        <v>215</v>
      </c>
      <c r="D19" s="1">
        <v>507</v>
      </c>
    </row>
    <row r="20" spans="1:4" x14ac:dyDescent="0.25">
      <c r="A20" t="s">
        <v>115</v>
      </c>
      <c r="B20" t="s">
        <v>140</v>
      </c>
      <c r="C20" s="1" t="s">
        <v>235</v>
      </c>
      <c r="D20" s="1">
        <v>95</v>
      </c>
    </row>
    <row r="21" spans="1:4" x14ac:dyDescent="0.25">
      <c r="A21" t="s">
        <v>141</v>
      </c>
      <c r="B21" t="s">
        <v>115</v>
      </c>
      <c r="C21" s="1" t="s">
        <v>228</v>
      </c>
      <c r="D21" s="1">
        <v>8</v>
      </c>
    </row>
    <row r="22" spans="1:4" x14ac:dyDescent="0.25">
      <c r="A22" t="s">
        <v>140</v>
      </c>
      <c r="B22" t="s">
        <v>115</v>
      </c>
      <c r="C22" s="1" t="s">
        <v>202</v>
      </c>
      <c r="D22" s="1">
        <v>263</v>
      </c>
    </row>
    <row r="23" spans="1:4" x14ac:dyDescent="0.25">
      <c r="A23" t="s">
        <v>115</v>
      </c>
      <c r="B23" t="s">
        <v>174</v>
      </c>
      <c r="C23" s="1" t="s">
        <v>236</v>
      </c>
      <c r="D23" s="1">
        <v>309</v>
      </c>
    </row>
    <row r="24" spans="1:4" x14ac:dyDescent="0.25">
      <c r="A24" t="s">
        <v>126</v>
      </c>
      <c r="B24" t="s">
        <v>124</v>
      </c>
      <c r="C24" s="1" t="s">
        <v>251</v>
      </c>
      <c r="D24" s="1">
        <v>178</v>
      </c>
    </row>
    <row r="25" spans="1:4" x14ac:dyDescent="0.25">
      <c r="A25" t="s">
        <v>136</v>
      </c>
      <c r="B25" t="s">
        <v>130</v>
      </c>
      <c r="C25" s="1" t="s">
        <v>276</v>
      </c>
      <c r="D25" s="1">
        <v>10</v>
      </c>
    </row>
    <row r="26" spans="1:4" x14ac:dyDescent="0.25">
      <c r="A26" t="s">
        <v>115</v>
      </c>
      <c r="B26" t="s">
        <v>142</v>
      </c>
      <c r="C26" s="1" t="s">
        <v>246</v>
      </c>
      <c r="D26" s="1">
        <v>25</v>
      </c>
    </row>
    <row r="27" spans="1:4" x14ac:dyDescent="0.25">
      <c r="A27" t="s">
        <v>142</v>
      </c>
      <c r="B27" t="s">
        <v>115</v>
      </c>
      <c r="C27" s="1" t="s">
        <v>229</v>
      </c>
      <c r="D27" s="1">
        <v>136</v>
      </c>
    </row>
    <row r="28" spans="1:4" x14ac:dyDescent="0.25">
      <c r="A28" t="s">
        <v>130</v>
      </c>
      <c r="B28" t="s">
        <v>136</v>
      </c>
      <c r="C28" s="1" t="s">
        <v>252</v>
      </c>
      <c r="D28" s="1">
        <v>154</v>
      </c>
    </row>
    <row r="29" spans="1:4" x14ac:dyDescent="0.25">
      <c r="A29" t="s">
        <v>115</v>
      </c>
      <c r="B29" t="s">
        <v>132</v>
      </c>
      <c r="C29" s="1" t="s">
        <v>253</v>
      </c>
      <c r="D29" s="1">
        <v>93</v>
      </c>
    </row>
    <row r="30" spans="1:4" x14ac:dyDescent="0.25">
      <c r="A30" t="s">
        <v>132</v>
      </c>
      <c r="B30" t="s">
        <v>115</v>
      </c>
      <c r="C30" s="1" t="s">
        <v>346</v>
      </c>
      <c r="D30" s="1">
        <v>7</v>
      </c>
    </row>
    <row r="31" spans="1:4" x14ac:dyDescent="0.25">
      <c r="A31" t="s">
        <v>115</v>
      </c>
      <c r="B31" t="s">
        <v>143</v>
      </c>
      <c r="C31" s="1" t="s">
        <v>315</v>
      </c>
      <c r="D31" s="1">
        <v>22</v>
      </c>
    </row>
    <row r="32" spans="1:4" x14ac:dyDescent="0.25">
      <c r="A32" t="s">
        <v>143</v>
      </c>
      <c r="B32" t="s">
        <v>115</v>
      </c>
      <c r="C32" s="1" t="s">
        <v>216</v>
      </c>
      <c r="D32" s="1">
        <v>658</v>
      </c>
    </row>
    <row r="33" spans="1:4" x14ac:dyDescent="0.25">
      <c r="A33" t="s">
        <v>134</v>
      </c>
      <c r="B33" t="s">
        <v>136</v>
      </c>
      <c r="C33" s="1" t="s">
        <v>237</v>
      </c>
      <c r="D33" s="1">
        <v>157</v>
      </c>
    </row>
    <row r="34" spans="1:4" x14ac:dyDescent="0.25">
      <c r="A34" t="s">
        <v>115</v>
      </c>
      <c r="B34" t="s">
        <v>125</v>
      </c>
      <c r="C34" s="1" t="s">
        <v>242</v>
      </c>
      <c r="D34" s="1">
        <v>87</v>
      </c>
    </row>
    <row r="35" spans="1:4" x14ac:dyDescent="0.25">
      <c r="A35" t="s">
        <v>124</v>
      </c>
      <c r="B35" t="s">
        <v>115</v>
      </c>
      <c r="C35" s="1" t="s">
        <v>238</v>
      </c>
      <c r="D35" s="1">
        <v>108</v>
      </c>
    </row>
    <row r="36" spans="1:4" x14ac:dyDescent="0.25">
      <c r="A36" t="s">
        <v>115</v>
      </c>
      <c r="B36" t="s">
        <v>179</v>
      </c>
      <c r="C36" s="1" t="s">
        <v>217</v>
      </c>
      <c r="D36" s="1">
        <v>91</v>
      </c>
    </row>
    <row r="37" spans="1:4" x14ac:dyDescent="0.25">
      <c r="A37" t="s">
        <v>125</v>
      </c>
      <c r="B37" t="s">
        <v>115</v>
      </c>
      <c r="C37" s="1" t="s">
        <v>263</v>
      </c>
      <c r="D37" s="1">
        <v>90</v>
      </c>
    </row>
    <row r="38" spans="1:4" x14ac:dyDescent="0.25">
      <c r="A38" t="s">
        <v>115</v>
      </c>
      <c r="B38" t="s">
        <v>126</v>
      </c>
      <c r="C38" s="1" t="s">
        <v>218</v>
      </c>
      <c r="D38" s="1">
        <v>13</v>
      </c>
    </row>
    <row r="39" spans="1:4" x14ac:dyDescent="0.25">
      <c r="A39" t="s">
        <v>121</v>
      </c>
      <c r="B39" t="s">
        <v>115</v>
      </c>
      <c r="C39" s="1" t="s">
        <v>219</v>
      </c>
      <c r="D39" s="1">
        <v>59</v>
      </c>
    </row>
    <row r="40" spans="1:4" x14ac:dyDescent="0.25">
      <c r="A40" t="s">
        <v>123</v>
      </c>
      <c r="B40" t="s">
        <v>126</v>
      </c>
      <c r="C40" s="1" t="s">
        <v>247</v>
      </c>
      <c r="D40" s="1">
        <v>39</v>
      </c>
    </row>
    <row r="41" spans="1:4" x14ac:dyDescent="0.25">
      <c r="A41" t="s">
        <v>124</v>
      </c>
      <c r="B41" t="s">
        <v>126</v>
      </c>
      <c r="C41" s="1" t="s">
        <v>254</v>
      </c>
      <c r="D41" s="1">
        <v>637</v>
      </c>
    </row>
    <row r="42" spans="1:4" x14ac:dyDescent="0.25">
      <c r="A42" t="s">
        <v>115</v>
      </c>
      <c r="B42" t="s">
        <v>121</v>
      </c>
      <c r="C42" s="1" t="s">
        <v>220</v>
      </c>
      <c r="D42" s="1">
        <v>557</v>
      </c>
    </row>
    <row r="43" spans="1:4" x14ac:dyDescent="0.25">
      <c r="A43" t="s">
        <v>115</v>
      </c>
      <c r="B43" t="s">
        <v>124</v>
      </c>
      <c r="C43" s="1" t="s">
        <v>314</v>
      </c>
      <c r="D43" s="1">
        <v>11</v>
      </c>
    </row>
    <row r="44" spans="1:4" x14ac:dyDescent="0.25">
      <c r="A44" t="s">
        <v>179</v>
      </c>
      <c r="B44" t="s">
        <v>115</v>
      </c>
      <c r="C44" s="1" t="s">
        <v>243</v>
      </c>
      <c r="D44" s="1">
        <v>52</v>
      </c>
    </row>
    <row r="45" spans="1:4" x14ac:dyDescent="0.25">
      <c r="A45" t="s">
        <v>130</v>
      </c>
      <c r="B45" t="s">
        <v>134</v>
      </c>
      <c r="C45" s="1" t="s">
        <v>239</v>
      </c>
      <c r="D45" s="1">
        <v>19</v>
      </c>
    </row>
    <row r="46" spans="1:4" x14ac:dyDescent="0.25">
      <c r="A46" t="s">
        <v>124</v>
      </c>
      <c r="B46" t="s">
        <v>123</v>
      </c>
      <c r="C46" s="1" t="s">
        <v>313</v>
      </c>
      <c r="D46" s="1">
        <v>15</v>
      </c>
    </row>
    <row r="47" spans="1:4" x14ac:dyDescent="0.25">
      <c r="A47" t="s">
        <v>134</v>
      </c>
      <c r="B47" t="s">
        <v>130</v>
      </c>
      <c r="C47" s="1" t="s">
        <v>255</v>
      </c>
      <c r="D47" s="1">
        <v>354</v>
      </c>
    </row>
    <row r="48" spans="1:4" x14ac:dyDescent="0.25">
      <c r="A48" t="s">
        <v>136</v>
      </c>
      <c r="B48" t="s">
        <v>134</v>
      </c>
      <c r="C48" s="1" t="s">
        <v>322</v>
      </c>
      <c r="D48" s="1">
        <v>13</v>
      </c>
    </row>
    <row r="49" spans="1:4" x14ac:dyDescent="0.25">
      <c r="A49" t="s">
        <v>137</v>
      </c>
      <c r="B49" t="s">
        <v>132</v>
      </c>
      <c r="C49" s="1" t="s">
        <v>221</v>
      </c>
      <c r="D49" s="1">
        <v>405</v>
      </c>
    </row>
    <row r="50" spans="1:4" x14ac:dyDescent="0.25">
      <c r="A50" t="s">
        <v>137</v>
      </c>
      <c r="B50" t="s">
        <v>130</v>
      </c>
      <c r="C50" s="1" t="s">
        <v>264</v>
      </c>
      <c r="D50" s="1">
        <v>95</v>
      </c>
    </row>
    <row r="51" spans="1:4" x14ac:dyDescent="0.25">
      <c r="A51" t="s">
        <v>132</v>
      </c>
      <c r="B51" t="s">
        <v>137</v>
      </c>
      <c r="C51" s="1" t="s">
        <v>265</v>
      </c>
      <c r="D51" s="1">
        <v>91</v>
      </c>
    </row>
    <row r="52" spans="1:4" x14ac:dyDescent="0.25">
      <c r="A52" t="s">
        <v>130</v>
      </c>
      <c r="B52" t="s">
        <v>135</v>
      </c>
      <c r="C52" s="1" t="s">
        <v>222</v>
      </c>
      <c r="D52" s="1">
        <v>304</v>
      </c>
    </row>
    <row r="53" spans="1:4" x14ac:dyDescent="0.25">
      <c r="A53" t="s">
        <v>141</v>
      </c>
      <c r="B53" t="s">
        <v>140</v>
      </c>
      <c r="C53" s="1" t="s">
        <v>266</v>
      </c>
      <c r="D53" s="1">
        <v>90</v>
      </c>
    </row>
    <row r="54" spans="1:4" x14ac:dyDescent="0.25">
      <c r="A54" t="s">
        <v>138</v>
      </c>
      <c r="B54" t="s">
        <v>135</v>
      </c>
      <c r="C54" s="1" t="s">
        <v>248</v>
      </c>
      <c r="D54" s="1">
        <v>107</v>
      </c>
    </row>
    <row r="55" spans="1:4" x14ac:dyDescent="0.25">
      <c r="A55" t="s">
        <v>130</v>
      </c>
      <c r="B55" t="s">
        <v>137</v>
      </c>
      <c r="C55" s="1" t="s">
        <v>328</v>
      </c>
      <c r="D55" s="1">
        <v>10</v>
      </c>
    </row>
    <row r="56" spans="1:4" x14ac:dyDescent="0.25">
      <c r="A56" t="s">
        <v>135</v>
      </c>
      <c r="B56" t="s">
        <v>130</v>
      </c>
      <c r="C56" s="1" t="s">
        <v>223</v>
      </c>
      <c r="D56" s="1">
        <v>16</v>
      </c>
    </row>
    <row r="57" spans="1:4" x14ac:dyDescent="0.25">
      <c r="A57" t="s">
        <v>135</v>
      </c>
      <c r="B57" t="s">
        <v>138</v>
      </c>
      <c r="C57" s="1" t="s">
        <v>267</v>
      </c>
      <c r="D57" s="1">
        <v>204</v>
      </c>
    </row>
    <row r="58" spans="1:4" x14ac:dyDescent="0.25">
      <c r="A58" t="s">
        <v>134</v>
      </c>
      <c r="B58" t="s">
        <v>138</v>
      </c>
      <c r="C58" s="1" t="s">
        <v>268</v>
      </c>
      <c r="D58" s="1">
        <v>150</v>
      </c>
    </row>
    <row r="59" spans="1:4" x14ac:dyDescent="0.25">
      <c r="A59" t="s">
        <v>115</v>
      </c>
      <c r="B59" t="s">
        <v>175</v>
      </c>
      <c r="C59" s="1" t="s">
        <v>224</v>
      </c>
      <c r="D59" s="1">
        <v>88</v>
      </c>
    </row>
    <row r="60" spans="1:4" x14ac:dyDescent="0.25">
      <c r="A60" t="s">
        <v>138</v>
      </c>
      <c r="B60" t="s">
        <v>134</v>
      </c>
      <c r="C60" s="1" t="s">
        <v>230</v>
      </c>
      <c r="D60" s="1">
        <v>22</v>
      </c>
    </row>
    <row r="61" spans="1:4" x14ac:dyDescent="0.25">
      <c r="A61" t="s">
        <v>139</v>
      </c>
      <c r="B61" t="s">
        <v>115</v>
      </c>
      <c r="C61" s="1" t="s">
        <v>203</v>
      </c>
      <c r="D61" s="1">
        <v>298</v>
      </c>
    </row>
    <row r="62" spans="1:4" x14ac:dyDescent="0.25">
      <c r="A62" t="s">
        <v>175</v>
      </c>
      <c r="B62" t="s">
        <v>115</v>
      </c>
      <c r="C62" s="1" t="s">
        <v>204</v>
      </c>
      <c r="D62" s="1">
        <v>32</v>
      </c>
    </row>
    <row r="63" spans="1:4" x14ac:dyDescent="0.25">
      <c r="A63" t="s">
        <v>140</v>
      </c>
      <c r="B63" t="s">
        <v>141</v>
      </c>
      <c r="C63" s="1" t="s">
        <v>240</v>
      </c>
      <c r="D63" s="1">
        <v>232</v>
      </c>
    </row>
    <row r="64" spans="1:4" x14ac:dyDescent="0.25">
      <c r="A64" t="s">
        <v>179</v>
      </c>
      <c r="B64" t="s">
        <v>174</v>
      </c>
      <c r="C64" s="1" t="s">
        <v>205</v>
      </c>
      <c r="D64" s="1">
        <v>86</v>
      </c>
    </row>
    <row r="65" spans="1:4" x14ac:dyDescent="0.25">
      <c r="A65" t="s">
        <v>126</v>
      </c>
      <c r="B65" t="s">
        <v>123</v>
      </c>
      <c r="C65" s="1" t="s">
        <v>274</v>
      </c>
      <c r="D65" s="1">
        <v>17</v>
      </c>
    </row>
    <row r="66" spans="1:4" x14ac:dyDescent="0.25">
      <c r="A66" t="s">
        <v>115</v>
      </c>
      <c r="B66" t="s">
        <v>139</v>
      </c>
      <c r="C66" s="1" t="s">
        <v>225</v>
      </c>
      <c r="D66" s="1">
        <v>88</v>
      </c>
    </row>
    <row r="67" spans="1:4" x14ac:dyDescent="0.25">
      <c r="A67" t="s">
        <v>117</v>
      </c>
      <c r="B67" t="s">
        <v>174</v>
      </c>
      <c r="C67" s="1" t="s">
        <v>269</v>
      </c>
      <c r="D67" s="1">
        <v>91</v>
      </c>
    </row>
    <row r="68" spans="1:4" x14ac:dyDescent="0.25">
      <c r="A68" t="s">
        <v>126</v>
      </c>
      <c r="B68" t="s">
        <v>115</v>
      </c>
      <c r="C68" s="1" t="s">
        <v>256</v>
      </c>
      <c r="D68" s="1">
        <v>51</v>
      </c>
    </row>
    <row r="69" spans="1:4" x14ac:dyDescent="0.25">
      <c r="A69" t="s">
        <v>123</v>
      </c>
      <c r="B69" t="s">
        <v>186</v>
      </c>
      <c r="C69" s="1" t="s">
        <v>241</v>
      </c>
      <c r="D69" s="1">
        <v>249</v>
      </c>
    </row>
    <row r="70" spans="1:4" x14ac:dyDescent="0.25">
      <c r="A70" t="s">
        <v>186</v>
      </c>
      <c r="B70" t="s">
        <v>123</v>
      </c>
      <c r="C70" s="1" t="s">
        <v>244</v>
      </c>
      <c r="D70" s="1">
        <v>55</v>
      </c>
    </row>
    <row r="71" spans="1:4" x14ac:dyDescent="0.25">
      <c r="A71" t="s">
        <v>115</v>
      </c>
      <c r="B71" t="s">
        <v>120</v>
      </c>
      <c r="C71" s="1" t="s">
        <v>260</v>
      </c>
      <c r="D71" s="1">
        <v>239</v>
      </c>
    </row>
    <row r="72" spans="1:4" x14ac:dyDescent="0.25">
      <c r="A72" t="s">
        <v>117</v>
      </c>
      <c r="B72" t="s">
        <v>116</v>
      </c>
      <c r="C72" s="1" t="s">
        <v>226</v>
      </c>
      <c r="D72" s="1">
        <v>215</v>
      </c>
    </row>
    <row r="73" spans="1:4" x14ac:dyDescent="0.25">
      <c r="A73" t="s">
        <v>120</v>
      </c>
      <c r="B73" t="s">
        <v>115</v>
      </c>
      <c r="C73" s="1" t="s">
        <v>249</v>
      </c>
      <c r="D73" s="1">
        <v>13</v>
      </c>
    </row>
    <row r="74" spans="1:4" x14ac:dyDescent="0.25">
      <c r="A74" t="s">
        <v>176</v>
      </c>
      <c r="B74" t="s">
        <v>115</v>
      </c>
      <c r="C74" s="1" t="s">
        <v>331</v>
      </c>
      <c r="D74" s="1">
        <v>8</v>
      </c>
    </row>
    <row r="75" spans="1:4" x14ac:dyDescent="0.25">
      <c r="A75" t="s">
        <v>128</v>
      </c>
      <c r="B75" t="s">
        <v>123</v>
      </c>
      <c r="C75" s="1" t="s">
        <v>231</v>
      </c>
      <c r="D75" s="1">
        <v>112</v>
      </c>
    </row>
    <row r="76" spans="1:4" x14ac:dyDescent="0.25">
      <c r="A76" t="s">
        <v>123</v>
      </c>
      <c r="B76" t="s">
        <v>128</v>
      </c>
      <c r="C76" s="1" t="s">
        <v>335</v>
      </c>
      <c r="D76" s="1">
        <v>13</v>
      </c>
    </row>
    <row r="77" spans="1:4" x14ac:dyDescent="0.25">
      <c r="A77" t="s">
        <v>115</v>
      </c>
      <c r="B77" t="s">
        <v>119</v>
      </c>
      <c r="C77" s="1" t="s">
        <v>325</v>
      </c>
      <c r="D77" s="1">
        <v>10</v>
      </c>
    </row>
    <row r="78" spans="1:4" x14ac:dyDescent="0.25">
      <c r="A78" t="s">
        <v>116</v>
      </c>
      <c r="B78" t="s">
        <v>117</v>
      </c>
      <c r="C78" s="1" t="s">
        <v>257</v>
      </c>
      <c r="D78" s="1">
        <v>154</v>
      </c>
    </row>
    <row r="79" spans="1:4" x14ac:dyDescent="0.25">
      <c r="A79" t="s">
        <v>115</v>
      </c>
      <c r="B79" t="s">
        <v>176</v>
      </c>
      <c r="C79" s="1" t="s">
        <v>270</v>
      </c>
      <c r="D79" s="1">
        <v>89</v>
      </c>
    </row>
    <row r="80" spans="1:4" x14ac:dyDescent="0.25">
      <c r="A80" t="s">
        <v>115</v>
      </c>
      <c r="B80" t="s">
        <v>114</v>
      </c>
      <c r="C80" s="1" t="s">
        <v>227</v>
      </c>
      <c r="D80" s="1">
        <v>88</v>
      </c>
    </row>
    <row r="81" spans="1:4" x14ac:dyDescent="0.25">
      <c r="A81" t="s">
        <v>114</v>
      </c>
      <c r="B81" t="s">
        <v>115</v>
      </c>
      <c r="C81" s="1" t="s">
        <v>271</v>
      </c>
      <c r="D81" s="1">
        <v>89</v>
      </c>
    </row>
    <row r="82" spans="1:4" x14ac:dyDescent="0.25">
      <c r="A82" t="s">
        <v>176</v>
      </c>
      <c r="B82" t="s">
        <v>177</v>
      </c>
      <c r="C82" s="1" t="s">
        <v>272</v>
      </c>
      <c r="D82" s="1">
        <v>89</v>
      </c>
    </row>
    <row r="83" spans="1:4" x14ac:dyDescent="0.25">
      <c r="A83" t="s">
        <v>125</v>
      </c>
      <c r="B83" t="s">
        <v>121</v>
      </c>
      <c r="C83" t="s">
        <v>315</v>
      </c>
      <c r="D83">
        <v>93</v>
      </c>
    </row>
    <row r="84" spans="1:4" x14ac:dyDescent="0.25">
      <c r="A84" t="s">
        <v>115</v>
      </c>
      <c r="B84" t="s">
        <v>115</v>
      </c>
      <c r="C84" t="s">
        <v>275</v>
      </c>
      <c r="D84">
        <v>92</v>
      </c>
    </row>
    <row r="85" spans="1:4" x14ac:dyDescent="0.25">
      <c r="A85" t="s">
        <v>117</v>
      </c>
      <c r="B85" t="s">
        <v>179</v>
      </c>
      <c r="C85" t="s">
        <v>316</v>
      </c>
      <c r="D85">
        <v>81</v>
      </c>
    </row>
    <row r="86" spans="1:4" x14ac:dyDescent="0.25">
      <c r="A86" t="s">
        <v>116</v>
      </c>
      <c r="B86" t="s">
        <v>176</v>
      </c>
      <c r="C86" t="s">
        <v>317</v>
      </c>
      <c r="D86">
        <v>81</v>
      </c>
    </row>
    <row r="87" spans="1:4" x14ac:dyDescent="0.25">
      <c r="A87" t="s">
        <v>128</v>
      </c>
      <c r="B87" t="s">
        <v>115</v>
      </c>
      <c r="C87" t="s">
        <v>239</v>
      </c>
      <c r="D87">
        <v>81</v>
      </c>
    </row>
    <row r="88" spans="1:4" x14ac:dyDescent="0.25">
      <c r="A88" t="s">
        <v>125</v>
      </c>
      <c r="B88" t="s">
        <v>139</v>
      </c>
      <c r="C88" t="s">
        <v>318</v>
      </c>
      <c r="D88">
        <v>80</v>
      </c>
    </row>
    <row r="89" spans="1:4" x14ac:dyDescent="0.25">
      <c r="A89" t="s">
        <v>175</v>
      </c>
      <c r="B89" t="s">
        <v>174</v>
      </c>
      <c r="C89" t="s">
        <v>319</v>
      </c>
      <c r="D89">
        <v>77</v>
      </c>
    </row>
    <row r="90" spans="1:4" x14ac:dyDescent="0.25">
      <c r="A90" t="s">
        <v>177</v>
      </c>
      <c r="B90" t="s">
        <v>115</v>
      </c>
      <c r="C90" t="s">
        <v>320</v>
      </c>
      <c r="D90">
        <v>77</v>
      </c>
    </row>
    <row r="91" spans="1:4" x14ac:dyDescent="0.25">
      <c r="A91" t="s">
        <v>123</v>
      </c>
      <c r="B91" t="s">
        <v>196</v>
      </c>
      <c r="C91" t="s">
        <v>321</v>
      </c>
      <c r="D91">
        <v>70</v>
      </c>
    </row>
    <row r="92" spans="1:4" x14ac:dyDescent="0.25">
      <c r="A92" t="s">
        <v>129</v>
      </c>
      <c r="B92" t="s">
        <v>130</v>
      </c>
      <c r="C92" t="s">
        <v>258</v>
      </c>
      <c r="D92">
        <v>69</v>
      </c>
    </row>
    <row r="93" spans="1:4" x14ac:dyDescent="0.25">
      <c r="A93" t="s">
        <v>130</v>
      </c>
      <c r="B93" t="s">
        <v>129</v>
      </c>
      <c r="C93" t="s">
        <v>259</v>
      </c>
      <c r="D93">
        <v>68</v>
      </c>
    </row>
    <row r="94" spans="1:4" x14ac:dyDescent="0.25">
      <c r="A94" t="s">
        <v>119</v>
      </c>
      <c r="B94" t="s">
        <v>115</v>
      </c>
      <c r="C94" t="s">
        <v>249</v>
      </c>
      <c r="D94">
        <v>64</v>
      </c>
    </row>
    <row r="95" spans="1:4" x14ac:dyDescent="0.25">
      <c r="A95" t="s">
        <v>133</v>
      </c>
      <c r="B95" t="s">
        <v>115</v>
      </c>
      <c r="C95" t="s">
        <v>322</v>
      </c>
      <c r="D95">
        <v>56</v>
      </c>
    </row>
    <row r="96" spans="1:4" x14ac:dyDescent="0.25">
      <c r="A96" t="s">
        <v>196</v>
      </c>
      <c r="B96" t="s">
        <v>123</v>
      </c>
      <c r="C96" t="s">
        <v>323</v>
      </c>
      <c r="D96">
        <v>56</v>
      </c>
    </row>
    <row r="97" spans="1:4" x14ac:dyDescent="0.25">
      <c r="A97" t="s">
        <v>139</v>
      </c>
      <c r="B97" t="s">
        <v>125</v>
      </c>
      <c r="C97" t="s">
        <v>324</v>
      </c>
      <c r="D97">
        <v>54</v>
      </c>
    </row>
    <row r="98" spans="1:4" x14ac:dyDescent="0.25">
      <c r="A98" t="s">
        <v>142</v>
      </c>
      <c r="B98" t="s">
        <v>139</v>
      </c>
      <c r="C98" t="s">
        <v>325</v>
      </c>
      <c r="D98">
        <v>47</v>
      </c>
    </row>
    <row r="99" spans="1:4" x14ac:dyDescent="0.25">
      <c r="A99" t="s">
        <v>115</v>
      </c>
      <c r="B99" t="s">
        <v>128</v>
      </c>
      <c r="C99" t="s">
        <v>234</v>
      </c>
      <c r="D99">
        <v>46</v>
      </c>
    </row>
    <row r="100" spans="1:4" x14ac:dyDescent="0.25">
      <c r="A100" t="s">
        <v>116</v>
      </c>
      <c r="B100" t="s">
        <v>179</v>
      </c>
      <c r="C100" t="s">
        <v>326</v>
      </c>
      <c r="D100">
        <v>45</v>
      </c>
    </row>
    <row r="101" spans="1:4" x14ac:dyDescent="0.25">
      <c r="A101" t="s">
        <v>179</v>
      </c>
      <c r="B101" t="s">
        <v>175</v>
      </c>
      <c r="C101" t="s">
        <v>327</v>
      </c>
      <c r="D101">
        <v>44</v>
      </c>
    </row>
    <row r="102" spans="1:4" x14ac:dyDescent="0.25">
      <c r="A102" t="s">
        <v>121</v>
      </c>
      <c r="B102" t="s">
        <v>125</v>
      </c>
      <c r="C102" t="s">
        <v>328</v>
      </c>
      <c r="D102">
        <v>43</v>
      </c>
    </row>
    <row r="103" spans="1:4" x14ac:dyDescent="0.25">
      <c r="A103" t="s">
        <v>177</v>
      </c>
      <c r="B103" t="s">
        <v>176</v>
      </c>
      <c r="C103" t="s">
        <v>329</v>
      </c>
      <c r="D103">
        <v>43</v>
      </c>
    </row>
    <row r="104" spans="1:4" x14ac:dyDescent="0.25">
      <c r="A104" t="s">
        <v>127</v>
      </c>
      <c r="B104" t="s">
        <v>125</v>
      </c>
      <c r="C104" t="s">
        <v>330</v>
      </c>
      <c r="D104">
        <v>39</v>
      </c>
    </row>
    <row r="105" spans="1:4" x14ac:dyDescent="0.25">
      <c r="A105" t="s">
        <v>127</v>
      </c>
      <c r="B105" t="s">
        <v>193</v>
      </c>
      <c r="C105" t="s">
        <v>273</v>
      </c>
      <c r="D105">
        <v>38</v>
      </c>
    </row>
    <row r="106" spans="1:4" x14ac:dyDescent="0.25">
      <c r="A106" t="s">
        <v>119</v>
      </c>
      <c r="B106" t="s">
        <v>133</v>
      </c>
      <c r="C106" t="s">
        <v>331</v>
      </c>
      <c r="D106">
        <v>38</v>
      </c>
    </row>
    <row r="107" spans="1:4" x14ac:dyDescent="0.25">
      <c r="A107" t="s">
        <v>123</v>
      </c>
      <c r="B107" t="s">
        <v>184</v>
      </c>
      <c r="C107" t="s">
        <v>332</v>
      </c>
      <c r="D107">
        <v>36</v>
      </c>
    </row>
    <row r="108" spans="1:4" x14ac:dyDescent="0.25">
      <c r="A108" t="s">
        <v>184</v>
      </c>
      <c r="B108" t="s">
        <v>123</v>
      </c>
      <c r="C108" t="s">
        <v>333</v>
      </c>
      <c r="D108">
        <v>36</v>
      </c>
    </row>
    <row r="109" spans="1:4" x14ac:dyDescent="0.25">
      <c r="A109" t="s">
        <v>123</v>
      </c>
      <c r="B109" t="s">
        <v>195</v>
      </c>
      <c r="C109" t="s">
        <v>334</v>
      </c>
      <c r="D109">
        <v>34</v>
      </c>
    </row>
    <row r="110" spans="1:4" x14ac:dyDescent="0.25">
      <c r="A110" t="s">
        <v>142</v>
      </c>
      <c r="B110" t="s">
        <v>128</v>
      </c>
      <c r="C110" t="s">
        <v>335</v>
      </c>
      <c r="D110">
        <v>32</v>
      </c>
    </row>
    <row r="111" spans="1:4" x14ac:dyDescent="0.25">
      <c r="A111" t="s">
        <v>195</v>
      </c>
      <c r="B111" t="s">
        <v>123</v>
      </c>
      <c r="C111" t="s">
        <v>336</v>
      </c>
      <c r="D111">
        <v>30</v>
      </c>
    </row>
    <row r="112" spans="1:4" x14ac:dyDescent="0.25">
      <c r="A112" t="s">
        <v>175</v>
      </c>
      <c r="B112" t="s">
        <v>179</v>
      </c>
      <c r="C112" t="s">
        <v>337</v>
      </c>
      <c r="D112">
        <v>30</v>
      </c>
    </row>
  </sheetData>
  <sortState ref="A2:D353">
    <sortCondition descending="1" ref="D2"/>
  </sortState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8"/>
  <sheetViews>
    <sheetView showGridLines="0" topLeftCell="C52" workbookViewId="0">
      <selection activeCell="V68" sqref="V68"/>
    </sheetView>
  </sheetViews>
  <sheetFormatPr defaultColWidth="9.140625" defaultRowHeight="15" x14ac:dyDescent="0.25"/>
  <cols>
    <col min="1" max="1" width="2.5703125" style="93" customWidth="1"/>
    <col min="2" max="2" width="11.7109375" style="93" bestFit="1" customWidth="1"/>
    <col min="3" max="3" width="12.7109375" style="93" bestFit="1" customWidth="1"/>
    <col min="4" max="4" width="12.42578125" style="93" bestFit="1" customWidth="1"/>
    <col min="5" max="6" width="12.7109375" style="93" bestFit="1" customWidth="1"/>
    <col min="7" max="7" width="12.85546875" style="93" bestFit="1" customWidth="1"/>
    <col min="8" max="8" width="12.42578125" style="93" bestFit="1" customWidth="1"/>
    <col min="9" max="16384" width="9.140625" style="93"/>
  </cols>
  <sheetData>
    <row r="1" spans="1:21" x14ac:dyDescent="0.25">
      <c r="A1" s="63"/>
      <c r="B1" s="63"/>
      <c r="C1" s="63"/>
      <c r="D1" s="63"/>
      <c r="E1" s="63"/>
      <c r="F1" s="63"/>
      <c r="G1" s="63"/>
      <c r="H1" s="74"/>
      <c r="I1" s="63"/>
      <c r="J1" s="74"/>
      <c r="U1" s="74"/>
    </row>
    <row r="2" spans="1:21" x14ac:dyDescent="0.25">
      <c r="A2" s="63"/>
      <c r="B2" s="63"/>
      <c r="C2" s="63"/>
      <c r="D2" s="63"/>
      <c r="E2" s="63"/>
      <c r="F2" s="63"/>
      <c r="G2" s="63"/>
      <c r="H2" s="74"/>
      <c r="I2" s="63"/>
      <c r="J2" s="74" t="s">
        <v>52</v>
      </c>
      <c r="U2" s="74" t="s">
        <v>52</v>
      </c>
    </row>
    <row r="3" spans="1:21" x14ac:dyDescent="0.25">
      <c r="A3" s="63"/>
      <c r="B3" s="63"/>
      <c r="C3" s="63"/>
      <c r="D3" s="63"/>
      <c r="E3" s="63"/>
      <c r="F3" s="63"/>
      <c r="G3" s="63"/>
      <c r="H3" s="74"/>
      <c r="I3" s="63"/>
      <c r="J3" s="74" t="s">
        <v>162</v>
      </c>
      <c r="U3" s="74" t="s">
        <v>162</v>
      </c>
    </row>
    <row r="4" spans="1:21" x14ac:dyDescent="0.25">
      <c r="A4" s="63"/>
      <c r="B4" s="63"/>
      <c r="C4" s="63"/>
      <c r="D4" s="63"/>
      <c r="E4" s="63"/>
      <c r="F4" s="63"/>
      <c r="G4" s="63"/>
      <c r="H4" s="75"/>
      <c r="I4" s="63"/>
      <c r="J4" s="75" t="s">
        <v>77</v>
      </c>
      <c r="U4" s="75" t="s">
        <v>78</v>
      </c>
    </row>
    <row r="5" spans="1:21" x14ac:dyDescent="0.25">
      <c r="A5" s="63"/>
      <c r="B5" s="63"/>
      <c r="C5" s="63"/>
      <c r="D5" s="63"/>
      <c r="E5" s="74"/>
      <c r="F5" s="63"/>
      <c r="G5" s="63"/>
      <c r="H5" s="63"/>
      <c r="I5" s="63"/>
      <c r="J5" s="63"/>
    </row>
    <row r="6" spans="1:21" x14ac:dyDescent="0.25">
      <c r="A6" s="63"/>
      <c r="B6" s="63"/>
      <c r="C6" s="63"/>
      <c r="D6" s="63"/>
      <c r="E6" s="74"/>
      <c r="F6" s="63"/>
      <c r="G6" s="63"/>
      <c r="H6" s="63"/>
      <c r="I6" s="63"/>
      <c r="J6" s="63"/>
    </row>
    <row r="7" spans="1:21" x14ac:dyDescent="0.25">
      <c r="A7" s="63"/>
      <c r="B7" s="63"/>
      <c r="C7" s="63"/>
      <c r="D7" s="74" t="s">
        <v>59</v>
      </c>
      <c r="E7" s="63"/>
      <c r="F7" s="63"/>
      <c r="G7" s="63"/>
      <c r="H7" s="63"/>
      <c r="I7" s="63"/>
      <c r="J7" s="63"/>
    </row>
    <row r="8" spans="1:21" x14ac:dyDescent="0.25">
      <c r="A8" s="63"/>
      <c r="B8" s="63"/>
      <c r="C8" s="74"/>
      <c r="D8" s="74" t="s">
        <v>60</v>
      </c>
      <c r="E8" s="63"/>
      <c r="F8" s="63"/>
      <c r="G8" s="63"/>
      <c r="H8" s="63"/>
      <c r="I8" s="63"/>
      <c r="J8" s="63"/>
    </row>
    <row r="9" spans="1:21" x14ac:dyDescent="0.25">
      <c r="A9" s="63"/>
      <c r="B9" s="74"/>
      <c r="C9" s="74" t="s">
        <v>56</v>
      </c>
      <c r="D9" s="74" t="s">
        <v>56</v>
      </c>
      <c r="E9" s="63"/>
      <c r="F9" s="63"/>
      <c r="G9" s="63"/>
      <c r="H9" s="74" t="s">
        <v>112</v>
      </c>
      <c r="I9" s="63"/>
      <c r="J9" s="63"/>
    </row>
    <row r="10" spans="1:21" x14ac:dyDescent="0.25">
      <c r="A10" s="63"/>
      <c r="B10" s="76" t="s">
        <v>54</v>
      </c>
      <c r="C10" s="74" t="s">
        <v>57</v>
      </c>
      <c r="D10" s="74" t="s">
        <v>57</v>
      </c>
      <c r="E10" s="63"/>
      <c r="F10" s="63"/>
      <c r="G10" s="63"/>
      <c r="H10" s="74" t="s">
        <v>79</v>
      </c>
      <c r="I10" s="63"/>
      <c r="J10" s="63"/>
    </row>
    <row r="11" spans="1:21" x14ac:dyDescent="0.25">
      <c r="A11" s="63"/>
      <c r="B11" s="77" t="s">
        <v>55</v>
      </c>
      <c r="C11" s="78" t="s">
        <v>58</v>
      </c>
      <c r="D11" s="78" t="s">
        <v>58</v>
      </c>
      <c r="E11" s="124" t="s">
        <v>75</v>
      </c>
      <c r="F11" s="124" t="s">
        <v>76</v>
      </c>
      <c r="G11" s="78" t="s">
        <v>111</v>
      </c>
      <c r="H11" s="78" t="s">
        <v>80</v>
      </c>
      <c r="I11" s="63"/>
      <c r="J11" s="63"/>
    </row>
    <row r="12" spans="1:21" x14ac:dyDescent="0.25">
      <c r="A12" s="63"/>
      <c r="B12" s="79">
        <v>38898</v>
      </c>
      <c r="C12" s="80">
        <v>8.4039000000000001</v>
      </c>
      <c r="D12" s="81">
        <f t="shared" ref="D12:D18" si="0">LN(C12)</f>
        <v>2.1286958838162904</v>
      </c>
      <c r="E12" s="116">
        <v>2.1469709008676228</v>
      </c>
      <c r="F12" s="116">
        <v>-1.8275017051332387E-2</v>
      </c>
      <c r="G12" s="119">
        <f t="shared" ref="G12:G18" si="1">EXP(E12)</f>
        <v>8.5588933552517972</v>
      </c>
      <c r="H12" s="82">
        <f>G13/G12-1</f>
        <v>2.2182111645342451E-2</v>
      </c>
      <c r="I12" s="63"/>
      <c r="J12" s="63"/>
    </row>
    <row r="13" spans="1:21" x14ac:dyDescent="0.25">
      <c r="A13" s="63"/>
      <c r="B13" s="79">
        <v>39263</v>
      </c>
      <c r="C13" s="80">
        <v>8.6707999999999998</v>
      </c>
      <c r="D13" s="81">
        <f t="shared" si="0"/>
        <v>2.1599610587386313</v>
      </c>
      <c r="E13" s="116">
        <v>2.1689105682087266</v>
      </c>
      <c r="F13" s="116">
        <v>-8.9495094700953182E-3</v>
      </c>
      <c r="G13" s="119">
        <f t="shared" si="1"/>
        <v>8.7487476832185731</v>
      </c>
      <c r="H13" s="63"/>
      <c r="I13" s="63"/>
      <c r="J13" s="63"/>
    </row>
    <row r="14" spans="1:21" x14ac:dyDescent="0.25">
      <c r="A14" s="63"/>
      <c r="B14" s="79">
        <v>39629</v>
      </c>
      <c r="C14" s="80">
        <v>8.6852999999999998</v>
      </c>
      <c r="D14" s="81">
        <f t="shared" si="0"/>
        <v>2.1616319414108314</v>
      </c>
      <c r="E14" s="116">
        <v>2.1909103442274769</v>
      </c>
      <c r="F14" s="116">
        <v>-2.927840281664551E-2</v>
      </c>
      <c r="G14" s="119">
        <f t="shared" si="1"/>
        <v>8.9433509379271889</v>
      </c>
      <c r="H14" s="63"/>
      <c r="I14" s="63"/>
      <c r="J14" s="63"/>
    </row>
    <row r="15" spans="1:21" x14ac:dyDescent="0.25">
      <c r="A15" s="63"/>
      <c r="B15" s="79">
        <v>39994</v>
      </c>
      <c r="C15" s="80">
        <v>9.6159999999999997</v>
      </c>
      <c r="D15" s="81">
        <f t="shared" si="0"/>
        <v>2.2634283777928519</v>
      </c>
      <c r="E15" s="116">
        <v>2.2128500115685807</v>
      </c>
      <c r="F15" s="116">
        <v>5.0578366224271143E-2</v>
      </c>
      <c r="G15" s="119">
        <f t="shared" si="1"/>
        <v>9.1417333469157676</v>
      </c>
      <c r="H15" s="63"/>
      <c r="I15" s="63"/>
      <c r="J15" s="63"/>
    </row>
    <row r="16" spans="1:21" x14ac:dyDescent="0.25">
      <c r="A16" s="63"/>
      <c r="B16" s="79">
        <v>40359</v>
      </c>
      <c r="C16" s="80">
        <v>9.1547000000000001</v>
      </c>
      <c r="D16" s="81">
        <f t="shared" si="0"/>
        <v>2.2142674086108594</v>
      </c>
      <c r="E16" s="116">
        <v>2.2347896789096842</v>
      </c>
      <c r="F16" s="116">
        <v>-2.0522270298824807E-2</v>
      </c>
      <c r="G16" s="119">
        <f t="shared" si="1"/>
        <v>9.344516296649001</v>
      </c>
      <c r="H16" s="63"/>
      <c r="I16" s="63"/>
      <c r="J16" s="63"/>
    </row>
    <row r="17" spans="1:10" x14ac:dyDescent="0.25">
      <c r="A17" s="63"/>
      <c r="B17" s="79">
        <v>41182</v>
      </c>
      <c r="C17" s="80">
        <v>10.167899999999999</v>
      </c>
      <c r="D17" s="81">
        <f t="shared" si="0"/>
        <v>2.3192356990630238</v>
      </c>
      <c r="E17" s="116">
        <v>2.2842591206130494</v>
      </c>
      <c r="F17" s="116">
        <v>3.4976578449974483E-2</v>
      </c>
      <c r="G17" s="119">
        <f t="shared" si="1"/>
        <v>9.8184092716362183</v>
      </c>
      <c r="H17" s="63"/>
      <c r="I17" s="63"/>
      <c r="J17" s="63"/>
    </row>
    <row r="18" spans="1:10" x14ac:dyDescent="0.25">
      <c r="A18" s="63"/>
      <c r="B18" s="79">
        <v>41547</v>
      </c>
      <c r="C18" s="80">
        <v>10.5489</v>
      </c>
      <c r="D18" s="81">
        <f t="shared" si="0"/>
        <v>2.356021589083217</v>
      </c>
      <c r="E18" s="116">
        <v>2.3061987879541528</v>
      </c>
      <c r="F18" s="116">
        <v>4.9822801129064231E-2</v>
      </c>
      <c r="G18" s="119">
        <f t="shared" si="1"/>
        <v>10.036202322279314</v>
      </c>
      <c r="H18" s="63"/>
      <c r="I18" s="63"/>
      <c r="J18" s="63"/>
    </row>
    <row r="19" spans="1:10" x14ac:dyDescent="0.25">
      <c r="A19" s="63"/>
      <c r="B19" s="79">
        <v>41912</v>
      </c>
      <c r="C19" s="80">
        <v>10.5845</v>
      </c>
      <c r="D19" s="81">
        <f>LN(C19)</f>
        <v>2.3593906668154978</v>
      </c>
      <c r="E19" s="116">
        <v>2.3281384552952566</v>
      </c>
      <c r="F19" s="116">
        <v>3.1252211520241158E-2</v>
      </c>
      <c r="G19" s="119">
        <f>EXP(E19)</f>
        <v>10.258826482687361</v>
      </c>
      <c r="H19" s="63"/>
      <c r="I19" s="63"/>
      <c r="J19" s="63"/>
    </row>
    <row r="20" spans="1:10" x14ac:dyDescent="0.25">
      <c r="A20" s="63"/>
      <c r="B20" s="79">
        <v>42277</v>
      </c>
      <c r="C20" s="80">
        <v>9.6948000000000008</v>
      </c>
      <c r="D20" s="81">
        <f>LN(C20)</f>
        <v>2.2715896592915263</v>
      </c>
      <c r="E20" s="116">
        <v>2.3500781226363601</v>
      </c>
      <c r="F20" s="116">
        <v>-7.8488463344833725E-2</v>
      </c>
      <c r="G20" s="119">
        <f>EXP(E20)</f>
        <v>10.486388917076523</v>
      </c>
      <c r="H20" s="63"/>
      <c r="I20" s="63"/>
      <c r="J20" s="63"/>
    </row>
    <row r="21" spans="1:10" ht="15.75" thickBot="1" x14ac:dyDescent="0.3">
      <c r="A21" s="63"/>
      <c r="B21" s="157">
        <v>42643</v>
      </c>
      <c r="C21" s="158">
        <f>'Appendix H-135 2016'!F27-'Appendix H-2-135 2016'!F29</f>
        <v>10.601140655237844</v>
      </c>
      <c r="D21" s="159">
        <f>LN(C21)</f>
        <v>2.3609616043132924</v>
      </c>
      <c r="E21" s="117">
        <v>2.3720778986551108</v>
      </c>
      <c r="F21" s="117">
        <v>-1.1116294341818378E-2</v>
      </c>
      <c r="G21" s="160">
        <f>EXP(E21)</f>
        <v>10.719643491021756</v>
      </c>
      <c r="H21" s="63"/>
      <c r="I21" s="63"/>
      <c r="J21" s="63"/>
    </row>
    <row r="22" spans="1:10" x14ac:dyDescent="0.25">
      <c r="A22" s="63"/>
      <c r="B22" s="63"/>
      <c r="C22" s="63"/>
      <c r="D22" s="63"/>
      <c r="E22" s="63"/>
      <c r="F22" s="63"/>
      <c r="G22" s="63"/>
      <c r="H22" s="63"/>
      <c r="I22" s="63"/>
      <c r="J22" s="63"/>
    </row>
    <row r="23" spans="1:10" x14ac:dyDescent="0.25">
      <c r="A23" s="63"/>
      <c r="B23" s="63"/>
      <c r="C23" s="63"/>
      <c r="D23" s="63"/>
      <c r="E23" s="63"/>
      <c r="F23" s="63"/>
      <c r="G23" s="63"/>
      <c r="H23" s="63"/>
      <c r="I23" s="63"/>
      <c r="J23" s="63"/>
    </row>
    <row r="24" spans="1:10" x14ac:dyDescent="0.25">
      <c r="A24" s="63"/>
      <c r="B24" s="63" t="s">
        <v>61</v>
      </c>
      <c r="C24" s="63"/>
      <c r="D24" s="63"/>
      <c r="E24" s="63"/>
      <c r="F24" s="63"/>
      <c r="G24" s="63"/>
      <c r="H24" s="63"/>
      <c r="I24" s="63"/>
      <c r="J24" s="63"/>
    </row>
    <row r="25" spans="1:10" x14ac:dyDescent="0.25">
      <c r="A25" s="63"/>
      <c r="B25" s="124"/>
      <c r="C25" s="127" t="s">
        <v>65</v>
      </c>
      <c r="D25" s="127" t="s">
        <v>66</v>
      </c>
      <c r="E25" s="127" t="s">
        <v>67</v>
      </c>
      <c r="F25" s="127" t="s">
        <v>68</v>
      </c>
      <c r="G25" s="127" t="s">
        <v>69</v>
      </c>
      <c r="H25" s="63"/>
      <c r="I25" s="63"/>
      <c r="J25" s="63"/>
    </row>
    <row r="26" spans="1:10" x14ac:dyDescent="0.25">
      <c r="A26" s="63"/>
      <c r="B26" s="125" t="s">
        <v>62</v>
      </c>
      <c r="C26" s="116">
        <v>1</v>
      </c>
      <c r="D26" s="116">
        <v>5.6743810151492671E-2</v>
      </c>
      <c r="E26" s="116">
        <v>5.6743810151492671E-2</v>
      </c>
      <c r="F26" s="116">
        <v>29.831771862093582</v>
      </c>
      <c r="G26" s="116">
        <v>6.0021581005287772E-4</v>
      </c>
      <c r="H26" s="63"/>
      <c r="I26" s="63"/>
      <c r="J26" s="63"/>
    </row>
    <row r="27" spans="1:10" x14ac:dyDescent="0.25">
      <c r="A27" s="63"/>
      <c r="B27" s="125" t="s">
        <v>63</v>
      </c>
      <c r="C27" s="116">
        <v>8</v>
      </c>
      <c r="D27" s="116">
        <v>1.5217013703056769E-2</v>
      </c>
      <c r="E27" s="116">
        <v>1.9021267128820961E-3</v>
      </c>
      <c r="F27" s="116"/>
      <c r="G27" s="116"/>
      <c r="H27" s="63"/>
      <c r="I27" s="63"/>
      <c r="J27" s="63"/>
    </row>
    <row r="28" spans="1:10" ht="15.75" thickBot="1" x14ac:dyDescent="0.3">
      <c r="A28" s="63"/>
      <c r="B28" s="126" t="s">
        <v>28</v>
      </c>
      <c r="C28" s="117">
        <v>9</v>
      </c>
      <c r="D28" s="117">
        <v>7.1960823854549438E-2</v>
      </c>
      <c r="E28" s="117"/>
      <c r="F28" s="117"/>
      <c r="G28" s="117"/>
      <c r="H28" s="63"/>
      <c r="I28" s="63"/>
      <c r="J28" s="63"/>
    </row>
    <row r="29" spans="1:10" x14ac:dyDescent="0.25">
      <c r="A29" s="63"/>
      <c r="B29" s="63"/>
      <c r="C29" s="63"/>
      <c r="D29" s="63"/>
      <c r="E29" s="63"/>
      <c r="F29" s="63"/>
      <c r="G29" s="63"/>
      <c r="H29" s="63"/>
      <c r="I29" s="63"/>
      <c r="J29" s="63"/>
    </row>
    <row r="30" spans="1:10" x14ac:dyDescent="0.25">
      <c r="A30" s="63"/>
      <c r="B30" s="124"/>
      <c r="C30" s="127" t="s">
        <v>70</v>
      </c>
      <c r="D30" s="127" t="s">
        <v>170</v>
      </c>
      <c r="E30" s="127" t="s">
        <v>145</v>
      </c>
      <c r="F30" s="127" t="s">
        <v>71</v>
      </c>
      <c r="G30" s="127" t="s">
        <v>72</v>
      </c>
      <c r="H30" s="127" t="s">
        <v>73</v>
      </c>
      <c r="I30" s="63"/>
      <c r="J30" s="63"/>
    </row>
    <row r="31" spans="1:10" x14ac:dyDescent="0.25">
      <c r="A31" s="63"/>
      <c r="B31" s="125" t="s">
        <v>64</v>
      </c>
      <c r="C31" s="116">
        <v>-0.19113644223990844</v>
      </c>
      <c r="D31" s="116">
        <v>0.44889802254461519</v>
      </c>
      <c r="E31" s="116">
        <v>-0.42579034132615662</v>
      </c>
      <c r="F31" s="116">
        <v>0.68148438146146806</v>
      </c>
      <c r="G31" s="116">
        <v>-1.2262971385127646</v>
      </c>
      <c r="H31" s="116">
        <v>0.84402425403294767</v>
      </c>
      <c r="I31" s="63"/>
      <c r="J31" s="63"/>
    </row>
    <row r="32" spans="1:10" ht="15.75" thickBot="1" x14ac:dyDescent="0.3">
      <c r="A32" s="63"/>
      <c r="B32" s="126" t="s">
        <v>74</v>
      </c>
      <c r="C32" s="117">
        <v>6.0108677646859255E-5</v>
      </c>
      <c r="D32" s="117">
        <v>1.1005192646748167E-5</v>
      </c>
      <c r="E32" s="117">
        <v>5.461846927742811</v>
      </c>
      <c r="F32" s="117">
        <v>6.0021581005287772E-4</v>
      </c>
      <c r="G32" s="117">
        <v>3.4730657894739488E-5</v>
      </c>
      <c r="H32" s="117">
        <v>8.5486697398979021E-5</v>
      </c>
      <c r="I32" s="63"/>
      <c r="J32" s="63"/>
    </row>
    <row r="35" spans="1:7" x14ac:dyDescent="0.25">
      <c r="B35" s="10" t="s">
        <v>305</v>
      </c>
      <c r="C35" s="10"/>
      <c r="D35" s="10"/>
    </row>
    <row r="36" spans="1:7" ht="15.75" thickBot="1" x14ac:dyDescent="0.3">
      <c r="B36" s="10"/>
      <c r="C36" s="10"/>
      <c r="D36" s="10"/>
    </row>
    <row r="37" spans="1:7" x14ac:dyDescent="0.25">
      <c r="B37" s="128" t="s">
        <v>306</v>
      </c>
      <c r="C37" s="128" t="s">
        <v>75</v>
      </c>
      <c r="D37" s="128" t="s">
        <v>76</v>
      </c>
      <c r="F37" s="118" t="s">
        <v>299</v>
      </c>
      <c r="G37" s="118"/>
    </row>
    <row r="38" spans="1:7" x14ac:dyDescent="0.25">
      <c r="B38" s="125">
        <v>1</v>
      </c>
      <c r="C38" s="125">
        <v>2.11533365318272</v>
      </c>
      <c r="D38" s="125">
        <v>3.2922410747454389E-2</v>
      </c>
      <c r="F38" s="116" t="s">
        <v>300</v>
      </c>
      <c r="G38" s="116">
        <v>0.88799635582007552</v>
      </c>
    </row>
    <row r="39" spans="1:7" x14ac:dyDescent="0.25">
      <c r="B39" s="125">
        <v>2</v>
      </c>
      <c r="C39" s="125">
        <v>2.1423035788628275</v>
      </c>
      <c r="D39" s="125">
        <v>-1.3607695046537138E-2</v>
      </c>
      <c r="F39" s="116" t="s">
        <v>301</v>
      </c>
      <c r="G39" s="116">
        <v>0.78853752794973409</v>
      </c>
    </row>
    <row r="40" spans="1:7" x14ac:dyDescent="0.25">
      <c r="B40" s="125">
        <v>3</v>
      </c>
      <c r="C40" s="125">
        <v>2.1692735045429354</v>
      </c>
      <c r="D40" s="125">
        <v>-9.3124458043041258E-3</v>
      </c>
      <c r="F40" s="116" t="s">
        <v>302</v>
      </c>
      <c r="G40" s="116">
        <v>0.76210471894345089</v>
      </c>
    </row>
    <row r="41" spans="1:7" x14ac:dyDescent="0.25">
      <c r="B41" s="125">
        <v>4</v>
      </c>
      <c r="C41" s="125">
        <v>2.1963173204303863</v>
      </c>
      <c r="D41" s="125">
        <v>-3.4685379019554929E-2</v>
      </c>
      <c r="F41" s="116" t="s">
        <v>303</v>
      </c>
      <c r="G41" s="116">
        <v>4.361337768256543E-2</v>
      </c>
    </row>
    <row r="42" spans="1:7" ht="15.75" thickBot="1" x14ac:dyDescent="0.3">
      <c r="B42" s="125">
        <v>5</v>
      </c>
      <c r="C42" s="125">
        <v>2.2232872461104942</v>
      </c>
      <c r="D42" s="125">
        <v>4.0141131682357667E-2</v>
      </c>
      <c r="F42" s="117" t="s">
        <v>304</v>
      </c>
      <c r="G42" s="117">
        <v>10</v>
      </c>
    </row>
    <row r="43" spans="1:7" x14ac:dyDescent="0.25">
      <c r="B43" s="125">
        <v>6</v>
      </c>
      <c r="C43" s="125">
        <v>2.2502571717906021</v>
      </c>
      <c r="D43" s="125">
        <v>-3.5989763179742784E-2</v>
      </c>
    </row>
    <row r="44" spans="1:7" x14ac:dyDescent="0.25">
      <c r="B44" s="125">
        <v>7</v>
      </c>
      <c r="C44" s="125">
        <v>2.3110688124336947</v>
      </c>
      <c r="D44" s="125">
        <v>8.1668866293291842E-3</v>
      </c>
    </row>
    <row r="45" spans="1:7" x14ac:dyDescent="0.25">
      <c r="B45" s="125">
        <v>8</v>
      </c>
      <c r="C45" s="125">
        <v>2.3380387381138026</v>
      </c>
      <c r="D45" s="125">
        <v>1.7982850969414432E-2</v>
      </c>
    </row>
    <row r="46" spans="1:7" ht="15.75" thickBot="1" x14ac:dyDescent="0.3">
      <c r="B46" s="126">
        <v>9</v>
      </c>
      <c r="C46" s="126">
        <v>2.3650086637939101</v>
      </c>
      <c r="D46" s="126">
        <v>-5.6179969784122541E-3</v>
      </c>
    </row>
    <row r="48" spans="1:7" x14ac:dyDescent="0.25">
      <c r="A48" s="93" t="s">
        <v>297</v>
      </c>
    </row>
  </sheetData>
  <pageMargins left="0.2" right="0.2" top="0.75" bottom="0.75" header="0.3" footer="0.3"/>
  <pageSetup orientation="portrait" verticalDpi="598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84"/>
  <sheetViews>
    <sheetView showGridLines="0" topLeftCell="S1" zoomScaleNormal="100" zoomScalePageLayoutView="115" workbookViewId="0">
      <selection activeCell="H15" sqref="H15"/>
    </sheetView>
  </sheetViews>
  <sheetFormatPr defaultColWidth="9.140625" defaultRowHeight="12.75" outlineLevelRow="1" x14ac:dyDescent="0.2"/>
  <cols>
    <col min="1" max="1" width="2.7109375" style="42" bestFit="1" customWidth="1"/>
    <col min="2" max="2" width="1.5703125" style="42" bestFit="1" customWidth="1"/>
    <col min="3" max="4" width="9.140625" style="42"/>
    <col min="5" max="5" width="14.7109375" style="42" customWidth="1"/>
    <col min="6" max="6" width="11.7109375" style="39" customWidth="1"/>
    <col min="7" max="8" width="12.7109375" style="42" customWidth="1"/>
    <col min="9" max="10" width="12.7109375" style="29" customWidth="1"/>
    <col min="11" max="20" width="12.7109375" style="42" customWidth="1"/>
    <col min="21" max="21" width="12.140625" style="42" customWidth="1"/>
    <col min="22" max="22" width="11.7109375" style="42" bestFit="1" customWidth="1"/>
    <col min="23" max="23" width="12.7109375" style="42" customWidth="1"/>
    <col min="24" max="25" width="10.140625" style="42" customWidth="1"/>
    <col min="26" max="30" width="12.7109375" style="42" customWidth="1"/>
    <col min="31" max="16384" width="9.140625" style="42"/>
  </cols>
  <sheetData>
    <row r="1" spans="1:27" x14ac:dyDescent="0.2">
      <c r="I1" s="42"/>
      <c r="J1" s="46"/>
      <c r="K1" s="29"/>
      <c r="O1" s="46"/>
      <c r="P1" s="46"/>
      <c r="Q1" s="46"/>
      <c r="T1" s="46"/>
      <c r="V1" s="46"/>
      <c r="Y1" s="46"/>
      <c r="AA1" s="46"/>
    </row>
    <row r="2" spans="1:27" x14ac:dyDescent="0.2">
      <c r="I2" s="42"/>
      <c r="J2" s="46" t="s">
        <v>52</v>
      </c>
      <c r="K2" s="29"/>
      <c r="O2" s="46" t="s">
        <v>52</v>
      </c>
      <c r="P2" s="46"/>
      <c r="Q2" s="46"/>
      <c r="T2" s="46"/>
      <c r="V2" s="46" t="s">
        <v>52</v>
      </c>
      <c r="Y2" s="46"/>
      <c r="AA2" s="46"/>
    </row>
    <row r="3" spans="1:27" x14ac:dyDescent="0.2">
      <c r="I3" s="42"/>
      <c r="J3" s="46" t="s">
        <v>309</v>
      </c>
      <c r="K3" s="29"/>
      <c r="O3" s="46" t="s">
        <v>309</v>
      </c>
      <c r="P3" s="46"/>
      <c r="Q3" s="46"/>
      <c r="T3" s="46"/>
      <c r="V3" s="46" t="s">
        <v>309</v>
      </c>
      <c r="Y3" s="46"/>
      <c r="AA3" s="46"/>
    </row>
    <row r="4" spans="1:27" x14ac:dyDescent="0.2">
      <c r="I4" s="42"/>
      <c r="J4" s="46" t="s">
        <v>421</v>
      </c>
      <c r="K4" s="29"/>
      <c r="O4" s="46" t="s">
        <v>422</v>
      </c>
      <c r="P4" s="46"/>
      <c r="Q4" s="46"/>
      <c r="T4" s="46"/>
      <c r="V4" s="46" t="s">
        <v>423</v>
      </c>
      <c r="Y4" s="46"/>
      <c r="AA4" s="46"/>
    </row>
    <row r="5" spans="1:27" ht="15" customHeight="1" x14ac:dyDescent="0.2">
      <c r="F5" s="211" t="s">
        <v>356</v>
      </c>
      <c r="G5" s="211"/>
      <c r="H5" s="211"/>
      <c r="I5" s="211"/>
      <c r="J5" s="211"/>
      <c r="K5" s="211" t="str">
        <f>F5</f>
        <v>Year Ended September 30, 2016</v>
      </c>
      <c r="L5" s="211"/>
      <c r="M5" s="211"/>
      <c r="Q5" s="120"/>
      <c r="R5" s="120" t="str">
        <f>F5</f>
        <v>Year Ended September 30, 2016</v>
      </c>
      <c r="S5" s="120"/>
      <c r="U5" s="120"/>
      <c r="V5" s="120"/>
      <c r="W5" s="120"/>
      <c r="X5" s="120"/>
      <c r="Y5" s="120"/>
    </row>
    <row r="6" spans="1:27" ht="12.75" customHeight="1" x14ac:dyDescent="0.2">
      <c r="F6" s="47"/>
      <c r="G6" s="47"/>
      <c r="I6" s="48"/>
      <c r="J6" s="48"/>
      <c r="N6" s="47"/>
      <c r="O6" s="47"/>
      <c r="P6" s="47"/>
    </row>
    <row r="7" spans="1:27" ht="12.75" customHeight="1" x14ac:dyDescent="0.2">
      <c r="C7" s="43" t="s">
        <v>26</v>
      </c>
      <c r="F7" s="44" t="s">
        <v>28</v>
      </c>
      <c r="G7" s="176" t="s">
        <v>360</v>
      </c>
      <c r="H7" s="19" t="s">
        <v>296</v>
      </c>
      <c r="I7" s="19" t="s">
        <v>296</v>
      </c>
      <c r="J7" s="19" t="s">
        <v>44</v>
      </c>
      <c r="K7" s="67" t="s">
        <v>44</v>
      </c>
      <c r="L7" s="19" t="s">
        <v>44</v>
      </c>
      <c r="M7" s="19" t="s">
        <v>46</v>
      </c>
      <c r="N7" s="19" t="s">
        <v>46</v>
      </c>
      <c r="O7" s="19" t="s">
        <v>43</v>
      </c>
      <c r="P7" s="19" t="s">
        <v>43</v>
      </c>
      <c r="Q7" s="19" t="s">
        <v>43</v>
      </c>
      <c r="R7" s="19" t="s">
        <v>43</v>
      </c>
      <c r="S7" s="19" t="s">
        <v>43</v>
      </c>
      <c r="T7" s="19" t="s">
        <v>48</v>
      </c>
      <c r="U7" s="19" t="s">
        <v>45</v>
      </c>
      <c r="V7" s="19" t="s">
        <v>47</v>
      </c>
      <c r="W7" s="19"/>
      <c r="X7" s="19"/>
      <c r="Y7" s="19"/>
      <c r="Z7" s="19"/>
    </row>
    <row r="8" spans="1:27" ht="12.75" customHeight="1" outlineLevel="1" x14ac:dyDescent="0.2">
      <c r="A8" s="42">
        <v>1</v>
      </c>
      <c r="B8" s="42" t="s">
        <v>25</v>
      </c>
      <c r="C8" s="42" t="s">
        <v>0</v>
      </c>
      <c r="G8" s="152">
        <v>2186044</v>
      </c>
      <c r="H8" s="152">
        <v>2912832</v>
      </c>
      <c r="I8" s="152">
        <v>2912832</v>
      </c>
      <c r="J8" s="152">
        <v>2064438</v>
      </c>
      <c r="K8" s="152">
        <v>2064438</v>
      </c>
      <c r="L8" s="152">
        <v>2064438</v>
      </c>
      <c r="M8" s="152">
        <v>3222626</v>
      </c>
      <c r="N8" s="152">
        <v>3222626</v>
      </c>
      <c r="O8" s="152">
        <v>8833890</v>
      </c>
      <c r="P8" s="152">
        <v>8833890</v>
      </c>
      <c r="Q8" s="152">
        <v>8833890</v>
      </c>
      <c r="R8" s="152">
        <v>8833890</v>
      </c>
      <c r="S8" s="152">
        <v>8833890</v>
      </c>
      <c r="T8" s="152">
        <v>263184</v>
      </c>
      <c r="U8" s="152">
        <v>2735722</v>
      </c>
      <c r="V8" s="152">
        <v>750828</v>
      </c>
      <c r="W8" s="29"/>
      <c r="X8" s="29"/>
      <c r="Y8" s="29"/>
      <c r="Z8" s="29"/>
    </row>
    <row r="9" spans="1:27" ht="12.75" customHeight="1" outlineLevel="1" x14ac:dyDescent="0.2">
      <c r="A9" s="42">
        <v>2</v>
      </c>
      <c r="B9" s="42" t="s">
        <v>25</v>
      </c>
      <c r="C9" s="42" t="s">
        <v>1</v>
      </c>
      <c r="G9" s="152">
        <v>5141214</v>
      </c>
      <c r="H9" s="152">
        <v>10559289</v>
      </c>
      <c r="I9" s="152">
        <v>10559289</v>
      </c>
      <c r="J9" s="152">
        <v>21686967</v>
      </c>
      <c r="K9" s="152">
        <v>21686967</v>
      </c>
      <c r="L9" s="152">
        <v>21686967</v>
      </c>
      <c r="M9" s="152">
        <v>21465842</v>
      </c>
      <c r="N9" s="152">
        <v>21465842</v>
      </c>
      <c r="O9" s="152">
        <v>57855527</v>
      </c>
      <c r="P9" s="152">
        <v>57855527</v>
      </c>
      <c r="Q9" s="152">
        <v>57855527</v>
      </c>
      <c r="R9" s="152">
        <v>57855527</v>
      </c>
      <c r="S9" s="152">
        <v>57855527</v>
      </c>
      <c r="T9" s="152">
        <v>6472168</v>
      </c>
      <c r="U9" s="152">
        <v>10258786</v>
      </c>
      <c r="V9" s="152">
        <v>6201479</v>
      </c>
      <c r="W9" s="29"/>
      <c r="X9" s="29"/>
      <c r="Y9" s="29"/>
      <c r="Z9" s="29"/>
    </row>
    <row r="10" spans="1:27" ht="12.75" customHeight="1" outlineLevel="1" x14ac:dyDescent="0.2">
      <c r="A10" s="42">
        <v>3</v>
      </c>
      <c r="B10" s="42" t="s">
        <v>25</v>
      </c>
      <c r="C10" s="42" t="s">
        <v>2</v>
      </c>
      <c r="G10" s="152">
        <v>1545146</v>
      </c>
      <c r="H10" s="152">
        <v>3232668</v>
      </c>
      <c r="I10" s="152">
        <v>3232668</v>
      </c>
      <c r="J10" s="152">
        <v>5727183</v>
      </c>
      <c r="K10" s="152">
        <v>5727183</v>
      </c>
      <c r="L10" s="152">
        <v>5727183</v>
      </c>
      <c r="M10" s="152">
        <v>8312128</v>
      </c>
      <c r="N10" s="152">
        <v>8312128</v>
      </c>
      <c r="O10" s="152">
        <v>15914581</v>
      </c>
      <c r="P10" s="152">
        <v>15914581</v>
      </c>
      <c r="Q10" s="152">
        <v>15914581</v>
      </c>
      <c r="R10" s="152">
        <v>15914581</v>
      </c>
      <c r="S10" s="152">
        <v>15914581</v>
      </c>
      <c r="T10" s="152">
        <v>883235</v>
      </c>
      <c r="U10" s="152">
        <v>2693798</v>
      </c>
      <c r="V10" s="152">
        <v>2133869</v>
      </c>
      <c r="W10" s="29"/>
      <c r="X10" s="29"/>
      <c r="Y10" s="29"/>
      <c r="Z10" s="29"/>
    </row>
    <row r="11" spans="1:27" s="30" customFormat="1" ht="12.75" customHeight="1" outlineLevel="1" x14ac:dyDescent="0.2">
      <c r="A11" s="45">
        <v>4</v>
      </c>
      <c r="B11" s="30" t="s">
        <v>25</v>
      </c>
      <c r="C11" s="30" t="s">
        <v>3</v>
      </c>
      <c r="F11" s="37"/>
      <c r="G11" s="30">
        <f>G8/((G9+G10)-G8)</f>
        <v>0.48575344486920474</v>
      </c>
      <c r="H11" s="30">
        <f>H8/((H9+H10)-H8)</f>
        <v>0.26774506221777944</v>
      </c>
      <c r="I11" s="30">
        <f t="shared" ref="I11:T11" si="0">I8/((I9+I10)-I8)</f>
        <v>0.26774506221777944</v>
      </c>
      <c r="J11" s="30">
        <f t="shared" si="0"/>
        <v>8.1438321666139638E-2</v>
      </c>
      <c r="K11" s="30">
        <f t="shared" si="0"/>
        <v>8.1438321666139638E-2</v>
      </c>
      <c r="L11" s="30">
        <f t="shared" si="0"/>
        <v>8.1438321666139638E-2</v>
      </c>
      <c r="M11" s="30">
        <f t="shared" si="0"/>
        <v>0.12135508393338833</v>
      </c>
      <c r="N11" s="30">
        <f t="shared" si="0"/>
        <v>0.12135508393338833</v>
      </c>
      <c r="O11" s="30">
        <f>O8/((O9+O10)-O8)</f>
        <v>0.1360394903195625</v>
      </c>
      <c r="P11" s="30">
        <f>P8/((P9+P10)-P8)</f>
        <v>0.1360394903195625</v>
      </c>
      <c r="Q11" s="30">
        <f t="shared" si="0"/>
        <v>0.1360394903195625</v>
      </c>
      <c r="R11" s="30">
        <f t="shared" si="0"/>
        <v>0.1360394903195625</v>
      </c>
      <c r="S11" s="30">
        <f t="shared" si="0"/>
        <v>0.1360394903195625</v>
      </c>
      <c r="T11" s="30">
        <f t="shared" si="0"/>
        <v>3.7108837163657808E-2</v>
      </c>
      <c r="U11" s="30">
        <f t="shared" ref="U11" si="1">U8/((U9+U10)-U8)</f>
        <v>0.26776538628005353</v>
      </c>
      <c r="V11" s="30">
        <f>V8/((V9+V10)-V8)</f>
        <v>9.8994794660703642E-2</v>
      </c>
    </row>
    <row r="12" spans="1:27" s="30" customFormat="1" ht="12.75" customHeight="1" outlineLevel="1" x14ac:dyDescent="0.2">
      <c r="A12" s="45">
        <v>5</v>
      </c>
      <c r="B12" s="30" t="s">
        <v>25</v>
      </c>
      <c r="C12" s="30" t="s">
        <v>29</v>
      </c>
      <c r="F12" s="37"/>
      <c r="G12" s="30">
        <v>9.4600000000000004E-2</v>
      </c>
      <c r="H12" s="30">
        <v>9.4600000000000004E-2</v>
      </c>
      <c r="I12" s="30">
        <v>9.4600000000000004E-2</v>
      </c>
      <c r="J12" s="30">
        <v>9.4600000000000004E-2</v>
      </c>
      <c r="K12" s="30">
        <v>9.4600000000000004E-2</v>
      </c>
      <c r="L12" s="30">
        <v>9.4600000000000004E-2</v>
      </c>
      <c r="M12" s="30">
        <v>9.4600000000000004E-2</v>
      </c>
      <c r="N12" s="30">
        <v>9.4600000000000004E-2</v>
      </c>
      <c r="O12" s="30">
        <v>9.4600000000000004E-2</v>
      </c>
      <c r="P12" s="30">
        <v>9.4600000000000004E-2</v>
      </c>
      <c r="Q12" s="30">
        <v>9.4600000000000004E-2</v>
      </c>
      <c r="R12" s="30">
        <v>9.4600000000000004E-2</v>
      </c>
      <c r="S12" s="30">
        <v>9.4600000000000004E-2</v>
      </c>
      <c r="T12" s="30">
        <v>9.4600000000000004E-2</v>
      </c>
      <c r="U12" s="30">
        <v>9.4600000000000004E-2</v>
      </c>
      <c r="V12" s="30">
        <v>9.4600000000000004E-2</v>
      </c>
    </row>
    <row r="13" spans="1:27" s="31" customFormat="1" ht="12.75" customHeight="1" outlineLevel="1" x14ac:dyDescent="0.2">
      <c r="A13" s="31">
        <v>6</v>
      </c>
      <c r="B13" s="31" t="s">
        <v>25</v>
      </c>
      <c r="C13" s="31" t="s">
        <v>30</v>
      </c>
      <c r="F13" s="40"/>
      <c r="G13" s="153">
        <v>54973</v>
      </c>
      <c r="H13" s="153">
        <v>411398</v>
      </c>
      <c r="I13" s="153">
        <v>411398</v>
      </c>
      <c r="J13" s="153">
        <v>362683</v>
      </c>
      <c r="K13" s="153">
        <v>362683</v>
      </c>
      <c r="L13" s="153">
        <v>362683</v>
      </c>
      <c r="M13" s="153">
        <v>326676</v>
      </c>
      <c r="N13" s="153">
        <v>326676</v>
      </c>
      <c r="O13" s="153">
        <v>1948854</v>
      </c>
      <c r="P13" s="153">
        <v>1948854</v>
      </c>
      <c r="Q13" s="153">
        <v>1948854</v>
      </c>
      <c r="R13" s="153">
        <v>1948854</v>
      </c>
      <c r="S13" s="153">
        <v>1948854</v>
      </c>
      <c r="T13" s="153">
        <v>51856</v>
      </c>
      <c r="U13" s="153">
        <v>194713</v>
      </c>
      <c r="V13" s="153">
        <v>126857</v>
      </c>
    </row>
    <row r="14" spans="1:27" s="31" customFormat="1" ht="12.75" customHeight="1" outlineLevel="1" x14ac:dyDescent="0.2">
      <c r="A14" s="31">
        <v>7</v>
      </c>
      <c r="B14" s="31" t="s">
        <v>25</v>
      </c>
      <c r="C14" s="31" t="s">
        <v>31</v>
      </c>
      <c r="F14" s="40"/>
      <c r="G14" s="153">
        <v>52640</v>
      </c>
      <c r="H14" s="153">
        <v>385073</v>
      </c>
      <c r="I14" s="153">
        <v>385073</v>
      </c>
      <c r="J14" s="153">
        <v>346386</v>
      </c>
      <c r="K14" s="153">
        <v>346386</v>
      </c>
      <c r="L14" s="153">
        <v>346386</v>
      </c>
      <c r="M14" s="153">
        <v>311218</v>
      </c>
      <c r="N14" s="153">
        <v>311218</v>
      </c>
      <c r="O14" s="153">
        <v>1924171</v>
      </c>
      <c r="P14" s="153">
        <v>1924171</v>
      </c>
      <c r="Q14" s="153">
        <v>1924171</v>
      </c>
      <c r="R14" s="153">
        <v>1924171</v>
      </c>
      <c r="S14" s="153">
        <v>1924171</v>
      </c>
      <c r="T14" s="153">
        <v>49972</v>
      </c>
      <c r="U14" s="153">
        <v>179807</v>
      </c>
      <c r="V14" s="153">
        <v>119823</v>
      </c>
    </row>
    <row r="15" spans="1:27" ht="12.75" customHeight="1" outlineLevel="1" x14ac:dyDescent="0.2">
      <c r="A15" s="42">
        <v>8</v>
      </c>
      <c r="B15" s="42" t="s">
        <v>25</v>
      </c>
      <c r="C15" s="42" t="s">
        <v>161</v>
      </c>
      <c r="G15" s="114">
        <f>G13/G14-1</f>
        <v>4.4319908814589581E-2</v>
      </c>
      <c r="H15" s="114">
        <f>H13/H14-1</f>
        <v>6.8363660916241908E-2</v>
      </c>
      <c r="I15" s="114">
        <f t="shared" ref="I15:T15" si="2">I13/I14-1</f>
        <v>6.8363660916241908E-2</v>
      </c>
      <c r="J15" s="114">
        <f t="shared" si="2"/>
        <v>4.7048668248716785E-2</v>
      </c>
      <c r="K15" s="114">
        <f t="shared" si="2"/>
        <v>4.7048668248716785E-2</v>
      </c>
      <c r="L15" s="114">
        <f t="shared" si="2"/>
        <v>4.7048668248716785E-2</v>
      </c>
      <c r="M15" s="114">
        <f t="shared" si="2"/>
        <v>4.9669363597221183E-2</v>
      </c>
      <c r="N15" s="114">
        <f t="shared" si="2"/>
        <v>4.9669363597221183E-2</v>
      </c>
      <c r="O15" s="114">
        <f t="shared" si="2"/>
        <v>1.2827861972766419E-2</v>
      </c>
      <c r="P15" s="114">
        <f t="shared" ref="P15" si="3">P13/P14-1</f>
        <v>1.2827861972766419E-2</v>
      </c>
      <c r="Q15" s="114">
        <f t="shared" si="2"/>
        <v>1.2827861972766419E-2</v>
      </c>
      <c r="R15" s="114">
        <f t="shared" si="2"/>
        <v>1.2827861972766419E-2</v>
      </c>
      <c r="S15" s="114">
        <f t="shared" si="2"/>
        <v>1.2827861972766419E-2</v>
      </c>
      <c r="T15" s="114">
        <f t="shared" si="2"/>
        <v>3.7701112623068855E-2</v>
      </c>
      <c r="U15" s="114">
        <f t="shared" ref="U15" si="4">U13/U14-1</f>
        <v>8.2899998331544378E-2</v>
      </c>
      <c r="V15" s="114">
        <f>V13/V14-1</f>
        <v>5.8703253966266855E-2</v>
      </c>
      <c r="X15" s="30"/>
      <c r="Y15" s="30"/>
      <c r="Z15" s="30"/>
    </row>
    <row r="16" spans="1:27" ht="12.75" customHeight="1" x14ac:dyDescent="0.2">
      <c r="G16" s="121"/>
      <c r="H16" s="121"/>
      <c r="I16" s="121"/>
      <c r="J16" s="121"/>
      <c r="K16" s="121"/>
      <c r="L16" s="121"/>
      <c r="M16" s="121"/>
      <c r="N16" s="121"/>
      <c r="O16" s="121"/>
      <c r="P16" s="121"/>
      <c r="Q16" s="121"/>
      <c r="R16" s="121"/>
      <c r="S16" s="121"/>
      <c r="T16" s="121"/>
      <c r="U16" s="121"/>
      <c r="V16" s="121"/>
      <c r="W16" s="29"/>
      <c r="X16" s="29"/>
      <c r="Y16" s="29"/>
      <c r="Z16" s="29"/>
    </row>
    <row r="17" spans="1:26" ht="12.75" customHeight="1" x14ac:dyDescent="0.2">
      <c r="C17" s="42" t="s">
        <v>4</v>
      </c>
      <c r="G17" s="174" t="s">
        <v>51</v>
      </c>
      <c r="H17" s="20" t="s">
        <v>49</v>
      </c>
      <c r="I17" s="20" t="s">
        <v>51</v>
      </c>
      <c r="J17" s="20" t="s">
        <v>27</v>
      </c>
      <c r="K17" s="23" t="s">
        <v>160</v>
      </c>
      <c r="L17" s="20" t="s">
        <v>51</v>
      </c>
      <c r="M17" s="20" t="s">
        <v>49</v>
      </c>
      <c r="N17" s="20" t="s">
        <v>51</v>
      </c>
      <c r="O17" s="20" t="s">
        <v>49</v>
      </c>
      <c r="P17" s="20" t="s">
        <v>50</v>
      </c>
      <c r="Q17" s="20" t="s">
        <v>27</v>
      </c>
      <c r="R17" s="20" t="s">
        <v>51</v>
      </c>
      <c r="S17" s="20" t="s">
        <v>51</v>
      </c>
      <c r="T17" s="20" t="s">
        <v>50</v>
      </c>
      <c r="U17" s="20" t="s">
        <v>51</v>
      </c>
      <c r="V17" s="20" t="s">
        <v>49</v>
      </c>
      <c r="W17" s="20"/>
      <c r="X17" s="46"/>
      <c r="Y17" s="46"/>
      <c r="Z17" s="46"/>
    </row>
    <row r="18" spans="1:26" s="31" customFormat="1" x14ac:dyDescent="0.2">
      <c r="C18" s="33" t="s">
        <v>8</v>
      </c>
      <c r="F18" s="21"/>
      <c r="G18" s="175">
        <v>415</v>
      </c>
      <c r="H18" s="21">
        <v>35</v>
      </c>
      <c r="I18" s="21">
        <v>416</v>
      </c>
      <c r="J18" s="21">
        <v>405</v>
      </c>
      <c r="K18" s="24">
        <v>412</v>
      </c>
      <c r="L18" s="21">
        <v>415</v>
      </c>
      <c r="M18" s="21">
        <v>35</v>
      </c>
      <c r="N18" s="21">
        <v>416</v>
      </c>
      <c r="O18" s="21">
        <v>35</v>
      </c>
      <c r="P18" s="21">
        <v>194</v>
      </c>
      <c r="Q18" s="21">
        <v>405</v>
      </c>
      <c r="R18" s="21">
        <v>416</v>
      </c>
      <c r="S18" s="21">
        <v>417</v>
      </c>
      <c r="T18" s="21">
        <v>194</v>
      </c>
      <c r="U18" s="21">
        <v>416</v>
      </c>
      <c r="V18" s="21">
        <v>35</v>
      </c>
      <c r="W18" s="21"/>
      <c r="X18" s="33"/>
      <c r="Y18" s="33"/>
      <c r="Z18" s="33"/>
    </row>
    <row r="19" spans="1:26" outlineLevel="1" x14ac:dyDescent="0.2">
      <c r="A19" s="42">
        <v>9</v>
      </c>
      <c r="B19" s="42" t="s">
        <v>25</v>
      </c>
      <c r="C19" s="42" t="s">
        <v>1</v>
      </c>
      <c r="F19" s="46"/>
      <c r="G19" s="152">
        <v>640355</v>
      </c>
      <c r="H19" s="152">
        <v>1237912</v>
      </c>
      <c r="I19" s="152">
        <v>784599</v>
      </c>
      <c r="J19" s="152">
        <v>3191741</v>
      </c>
      <c r="K19" s="152">
        <v>1126023</v>
      </c>
      <c r="L19" s="152">
        <v>10971054</v>
      </c>
      <c r="M19" s="152">
        <v>2871245</v>
      </c>
      <c r="N19" s="152">
        <v>11838339</v>
      </c>
      <c r="O19" s="152">
        <v>7414243</v>
      </c>
      <c r="P19" s="152">
        <v>5011772</v>
      </c>
      <c r="Q19" s="152">
        <v>16439349</v>
      </c>
      <c r="R19" s="152">
        <v>26793845</v>
      </c>
      <c r="S19" s="152">
        <v>2196318</v>
      </c>
      <c r="T19" s="152">
        <v>6472168</v>
      </c>
      <c r="U19" s="152">
        <v>610244</v>
      </c>
      <c r="V19" s="152">
        <v>5555665</v>
      </c>
      <c r="W19" s="29"/>
      <c r="X19" s="29"/>
      <c r="Y19" s="29"/>
      <c r="Z19" s="29"/>
    </row>
    <row r="20" spans="1:26" s="43" customFormat="1" outlineLevel="1" x14ac:dyDescent="0.2">
      <c r="A20" s="42">
        <v>10</v>
      </c>
      <c r="B20" s="42" t="s">
        <v>25</v>
      </c>
      <c r="C20" s="43" t="s">
        <v>5</v>
      </c>
      <c r="F20" s="19"/>
      <c r="G20" s="154">
        <v>11756</v>
      </c>
      <c r="H20" s="154">
        <v>10012</v>
      </c>
      <c r="I20" s="154">
        <v>15016</v>
      </c>
      <c r="J20" s="154">
        <v>44808</v>
      </c>
      <c r="K20" s="154">
        <v>14797</v>
      </c>
      <c r="L20" s="154">
        <v>115196</v>
      </c>
      <c r="M20" s="154">
        <v>11367</v>
      </c>
      <c r="N20" s="154">
        <v>42249</v>
      </c>
      <c r="O20" s="154">
        <v>170788</v>
      </c>
      <c r="P20" s="154">
        <v>89211</v>
      </c>
      <c r="Q20" s="154">
        <v>102328</v>
      </c>
      <c r="R20" s="154">
        <v>231620</v>
      </c>
      <c r="S20" s="154">
        <v>30332</v>
      </c>
      <c r="T20" s="154">
        <v>5724</v>
      </c>
      <c r="U20" s="154">
        <v>18530</v>
      </c>
      <c r="V20" s="154">
        <v>99000</v>
      </c>
      <c r="W20" s="32"/>
      <c r="X20" s="32"/>
      <c r="Y20" s="32"/>
      <c r="Z20" s="32"/>
    </row>
    <row r="21" spans="1:26" outlineLevel="1" x14ac:dyDescent="0.2">
      <c r="A21" s="42">
        <v>11</v>
      </c>
      <c r="B21" s="42" t="s">
        <v>25</v>
      </c>
      <c r="C21" s="42" t="s">
        <v>6</v>
      </c>
      <c r="F21" s="46"/>
      <c r="G21" s="29">
        <f>G19-G20</f>
        <v>628599</v>
      </c>
      <c r="H21" s="29">
        <f>H19-H20</f>
        <v>1227900</v>
      </c>
      <c r="I21" s="29">
        <f t="shared" ref="I21:T21" si="5">I19-I20</f>
        <v>769583</v>
      </c>
      <c r="J21" s="29">
        <f t="shared" si="5"/>
        <v>3146933</v>
      </c>
      <c r="K21" s="29">
        <f t="shared" si="5"/>
        <v>1111226</v>
      </c>
      <c r="L21" s="29">
        <f t="shared" si="5"/>
        <v>10855858</v>
      </c>
      <c r="M21" s="29">
        <f t="shared" si="5"/>
        <v>2859878</v>
      </c>
      <c r="N21" s="29">
        <f t="shared" si="5"/>
        <v>11796090</v>
      </c>
      <c r="O21" s="29">
        <f>O19-O20</f>
        <v>7243455</v>
      </c>
      <c r="P21" s="29">
        <f>P19-P20</f>
        <v>4922561</v>
      </c>
      <c r="Q21" s="29">
        <f t="shared" si="5"/>
        <v>16337021</v>
      </c>
      <c r="R21" s="29">
        <f t="shared" si="5"/>
        <v>26562225</v>
      </c>
      <c r="S21" s="29">
        <f t="shared" si="5"/>
        <v>2165986</v>
      </c>
      <c r="T21" s="29">
        <f t="shared" si="5"/>
        <v>6466444</v>
      </c>
      <c r="U21" s="29">
        <f t="shared" ref="U21" si="6">U19-U20</f>
        <v>591714</v>
      </c>
      <c r="V21" s="29">
        <f>V19-V20</f>
        <v>5456665</v>
      </c>
      <c r="W21" s="29"/>
      <c r="X21" s="29"/>
      <c r="Y21" s="29"/>
      <c r="Z21" s="29"/>
    </row>
    <row r="22" spans="1:26" outlineLevel="1" x14ac:dyDescent="0.2">
      <c r="A22" s="42">
        <v>12</v>
      </c>
      <c r="B22" s="42" t="s">
        <v>25</v>
      </c>
      <c r="C22" s="42" t="s">
        <v>362</v>
      </c>
      <c r="F22" s="34"/>
      <c r="G22" s="34">
        <f>G21/G30</f>
        <v>249.8406200317965</v>
      </c>
      <c r="H22" s="34">
        <f>H21/H30</f>
        <v>243.58262249553661</v>
      </c>
      <c r="I22" s="34">
        <f t="shared" ref="I22:T22" si="7">I21/I30</f>
        <v>1052.7811217510259</v>
      </c>
      <c r="J22" s="34">
        <f t="shared" si="7"/>
        <v>2292.0123816460305</v>
      </c>
      <c r="K22" s="34">
        <f t="shared" si="7"/>
        <v>2145.2239382239381</v>
      </c>
      <c r="L22" s="34">
        <f t="shared" si="7"/>
        <v>1093.2384692849951</v>
      </c>
      <c r="M22" s="34">
        <f t="shared" si="7"/>
        <v>480.49025537634407</v>
      </c>
      <c r="N22" s="34">
        <f t="shared" si="7"/>
        <v>813.63567388605327</v>
      </c>
      <c r="O22" s="34">
        <f>O21/O30</f>
        <v>419.35129971632028</v>
      </c>
      <c r="P22" s="34">
        <f>P21/P30</f>
        <v>714.86508858553589</v>
      </c>
      <c r="Q22" s="34">
        <f t="shared" si="7"/>
        <v>1401.4773097709531</v>
      </c>
      <c r="R22" s="34">
        <f t="shared" si="7"/>
        <v>917.93292324705396</v>
      </c>
      <c r="S22" s="34">
        <f t="shared" si="7"/>
        <v>1230.6738636363636</v>
      </c>
      <c r="T22" s="34">
        <f t="shared" si="7"/>
        <v>566.23852889667251</v>
      </c>
      <c r="U22" s="34">
        <f t="shared" ref="U22" si="8">U21/U30</f>
        <v>575.59727626459141</v>
      </c>
      <c r="V22" s="34">
        <f>V21/V30</f>
        <v>358.66077297226241</v>
      </c>
      <c r="W22" s="34"/>
      <c r="X22" s="34"/>
      <c r="Y22" s="34"/>
      <c r="Z22" s="34"/>
    </row>
    <row r="23" spans="1:26" outlineLevel="1" x14ac:dyDescent="0.2">
      <c r="A23" s="42">
        <v>13</v>
      </c>
      <c r="B23" s="42" t="s">
        <v>25</v>
      </c>
      <c r="C23" s="42" t="s">
        <v>363</v>
      </c>
      <c r="F23" s="29"/>
      <c r="G23" s="29">
        <f>G21*(1+G11)*(1+G12)*(1+G15)</f>
        <v>1067602.1332591954</v>
      </c>
      <c r="H23" s="29">
        <f>H21*(1+H11)*(1+H12)*(1+H15)</f>
        <v>1820411.1146205433</v>
      </c>
      <c r="I23" s="29">
        <f t="shared" ref="I23:T23" si="9">I21*(1+I11)*(1+I12)*(1+I15)</f>
        <v>1140937.7366422524</v>
      </c>
      <c r="J23" s="29">
        <f t="shared" si="9"/>
        <v>3900421.7028347314</v>
      </c>
      <c r="K23" s="29">
        <f t="shared" si="9"/>
        <v>1377293.3860219545</v>
      </c>
      <c r="L23" s="29">
        <f t="shared" si="9"/>
        <v>13455140.019216184</v>
      </c>
      <c r="M23" s="29">
        <f t="shared" si="9"/>
        <v>3684670.2580161798</v>
      </c>
      <c r="N23" s="29">
        <f t="shared" si="9"/>
        <v>15198096.556525165</v>
      </c>
      <c r="O23" s="29">
        <f>O21*(1+O11)*(1+O12)*(1+O15)</f>
        <v>9122844.6280062068</v>
      </c>
      <c r="P23" s="29">
        <f>P21*(1+P11)*(1+P12)*(1+P15)</f>
        <v>6199770.5756276343</v>
      </c>
      <c r="Q23" s="29">
        <f t="shared" si="9"/>
        <v>20575830.769636117</v>
      </c>
      <c r="R23" s="29">
        <f t="shared" si="9"/>
        <v>33454070.143204063</v>
      </c>
      <c r="S23" s="29">
        <f t="shared" si="9"/>
        <v>2727973.5629525762</v>
      </c>
      <c r="T23" s="29">
        <f t="shared" si="9"/>
        <v>7617589.7888303418</v>
      </c>
      <c r="U23" s="29">
        <f t="shared" ref="U23" si="10">U21*(1+U11)*(1+U12)*(1+U15)</f>
        <v>889189.92194715736</v>
      </c>
      <c r="V23" s="29">
        <f>V21*(1+V11)*(1+V12)*(1+V15)</f>
        <v>6949484.9567972431</v>
      </c>
      <c r="W23" s="29"/>
      <c r="X23" s="29"/>
      <c r="Y23" s="29"/>
      <c r="Z23" s="29"/>
    </row>
    <row r="24" spans="1:26" outlineLevel="1" x14ac:dyDescent="0.2">
      <c r="A24" s="42">
        <v>14</v>
      </c>
      <c r="B24" s="42" t="s">
        <v>25</v>
      </c>
      <c r="C24" s="42" t="s">
        <v>364</v>
      </c>
      <c r="F24" s="29"/>
      <c r="G24" s="29">
        <f>G23*G46/G30</f>
        <v>930120.77746588073</v>
      </c>
      <c r="H24" s="29">
        <f>H23*H46/H30</f>
        <v>1002833.1016269091</v>
      </c>
      <c r="I24" s="29">
        <f t="shared" ref="I24:T24" si="11">I23*I46/I30</f>
        <v>1037925.5743735948</v>
      </c>
      <c r="J24" s="29">
        <f t="shared" si="11"/>
        <v>2982842.5258386512</v>
      </c>
      <c r="K24" s="29">
        <f t="shared" si="11"/>
        <v>856155.34806770144</v>
      </c>
      <c r="L24" s="29">
        <f t="shared" si="11"/>
        <v>11909086.166051464</v>
      </c>
      <c r="M24" s="29">
        <f t="shared" si="11"/>
        <v>3232134.3106690985</v>
      </c>
      <c r="N24" s="29">
        <f t="shared" si="11"/>
        <v>8251084.149290218</v>
      </c>
      <c r="O24" s="29">
        <f>O23*O46/O30</f>
        <v>7900690.8348488882</v>
      </c>
      <c r="P24" s="29">
        <f>P23*P46/P30</f>
        <v>4464807.1862528957</v>
      </c>
      <c r="Q24" s="29">
        <f t="shared" si="11"/>
        <v>11550848.121858004</v>
      </c>
      <c r="R24" s="29">
        <f t="shared" si="11"/>
        <v>30205428.711735584</v>
      </c>
      <c r="S24" s="29">
        <f t="shared" si="11"/>
        <v>2495475.816110027</v>
      </c>
      <c r="T24" s="29">
        <f t="shared" si="11"/>
        <v>4399791.7904662816</v>
      </c>
      <c r="U24" s="29">
        <f t="shared" ref="U24" si="12">U23*U46/U30</f>
        <v>202403.15343933349</v>
      </c>
      <c r="V24" s="29">
        <f>V23*V46/V30</f>
        <v>6307705.913527878</v>
      </c>
      <c r="W24" s="29"/>
      <c r="X24" s="29"/>
      <c r="Y24" s="29"/>
      <c r="Z24" s="29"/>
    </row>
    <row r="25" spans="1:26" outlineLevel="1" x14ac:dyDescent="0.2">
      <c r="A25" s="42">
        <v>15</v>
      </c>
      <c r="B25" s="42" t="s">
        <v>25</v>
      </c>
      <c r="C25" s="42" t="s">
        <v>365</v>
      </c>
      <c r="F25" s="35"/>
      <c r="G25" s="35">
        <f>G24/G50</f>
        <v>5.4541661924653191</v>
      </c>
      <c r="H25" s="35">
        <f>H24/H50</f>
        <v>17.471568724117724</v>
      </c>
      <c r="I25" s="35">
        <f t="shared" ref="I25:T25" si="13">I24/I50</f>
        <v>22.367639471016847</v>
      </c>
      <c r="J25" s="35">
        <f t="shared" si="13"/>
        <v>16.341835366840435</v>
      </c>
      <c r="K25" s="35">
        <f t="shared" si="13"/>
        <v>18.437319064254059</v>
      </c>
      <c r="L25" s="35">
        <f t="shared" si="13"/>
        <v>17.157322339008406</v>
      </c>
      <c r="M25" s="35">
        <f t="shared" si="13"/>
        <v>35.311908650283492</v>
      </c>
      <c r="N25" s="35">
        <f t="shared" si="13"/>
        <v>16.494547817488755</v>
      </c>
      <c r="O25" s="35">
        <f>O24/O50</f>
        <v>20.801747285738063</v>
      </c>
      <c r="P25" s="35">
        <f>P24/P50</f>
        <v>5.1129737563747693</v>
      </c>
      <c r="Q25" s="35">
        <f t="shared" si="13"/>
        <v>11.232562238274264</v>
      </c>
      <c r="R25" s="35">
        <f t="shared" si="13"/>
        <v>15.907573968371517</v>
      </c>
      <c r="S25" s="35">
        <f t="shared" si="13"/>
        <v>17.808163904560924</v>
      </c>
      <c r="T25" s="35">
        <f t="shared" si="13"/>
        <v>12.710834449338519</v>
      </c>
      <c r="U25" s="35">
        <f t="shared" ref="U25" si="14">U24/U50</f>
        <v>16.108488136835135</v>
      </c>
      <c r="V25" s="35">
        <f>V24/V50</f>
        <v>20.451808628315721</v>
      </c>
      <c r="W25" s="35"/>
      <c r="X25" s="35"/>
      <c r="Y25" s="35"/>
      <c r="Z25" s="35"/>
    </row>
    <row r="26" spans="1:26" outlineLevel="1" x14ac:dyDescent="0.2">
      <c r="A26" s="42">
        <v>16</v>
      </c>
      <c r="B26" s="42" t="s">
        <v>25</v>
      </c>
      <c r="C26" s="42" t="s">
        <v>7</v>
      </c>
      <c r="F26" s="37">
        <f>SUM(G26:V26)</f>
        <v>1</v>
      </c>
      <c r="G26" s="36">
        <f>G49/$F49</f>
        <v>1.1428651210601935E-2</v>
      </c>
      <c r="H26" s="36">
        <f>H49/$F49</f>
        <v>1.9534817158596642E-2</v>
      </c>
      <c r="I26" s="36">
        <f t="shared" ref="I26:T26" si="15">I49/$F49</f>
        <v>1.6781713809016652E-2</v>
      </c>
      <c r="J26" s="36">
        <f t="shared" si="15"/>
        <v>3.2136264217640889E-2</v>
      </c>
      <c r="K26" s="36">
        <f t="shared" si="15"/>
        <v>1.6790439968603278E-2</v>
      </c>
      <c r="L26" s="36">
        <f t="shared" si="15"/>
        <v>9.8670613217775704E-2</v>
      </c>
      <c r="M26" s="36">
        <f t="shared" si="15"/>
        <v>1.5144686270565921E-2</v>
      </c>
      <c r="N26" s="36">
        <f t="shared" si="15"/>
        <v>0.10419645377600559</v>
      </c>
      <c r="O26" s="36">
        <f>O49/$F49</f>
        <v>4.0631180575219715E-2</v>
      </c>
      <c r="P26" s="36">
        <f>P49/$F49</f>
        <v>0.15223788907218672</v>
      </c>
      <c r="Q26" s="36">
        <f t="shared" si="15"/>
        <v>0.16593490546733167</v>
      </c>
      <c r="R26" s="36">
        <f t="shared" si="15"/>
        <v>0.23852520922058379</v>
      </c>
      <c r="S26" s="36">
        <f t="shared" si="15"/>
        <v>1.2457465425864948E-2</v>
      </c>
      <c r="T26" s="36">
        <f t="shared" si="15"/>
        <v>2.2625186576199663E-2</v>
      </c>
      <c r="U26" s="36">
        <f t="shared" ref="U26" si="16">U49/$F49</f>
        <v>9.0359382519495334E-4</v>
      </c>
      <c r="V26" s="36">
        <f>V49/$F49</f>
        <v>5.2000930208611934E-2</v>
      </c>
      <c r="W26" s="36"/>
      <c r="X26" s="30"/>
      <c r="Y26" s="30"/>
      <c r="Z26" s="30"/>
    </row>
    <row r="27" spans="1:26" ht="12" customHeight="1" x14ac:dyDescent="0.2">
      <c r="A27" s="42">
        <v>17</v>
      </c>
      <c r="B27" s="42" t="s">
        <v>25</v>
      </c>
      <c r="C27" s="42" t="s">
        <v>366</v>
      </c>
      <c r="F27" s="38">
        <f>SUM(G27:V27)</f>
        <v>14.429443544123389</v>
      </c>
      <c r="G27" s="35">
        <f>G25*G26</f>
        <v>6.2333763058342914E-2</v>
      </c>
      <c r="H27" s="35">
        <f>H25*H26</f>
        <v>0.34130390049949533</v>
      </c>
      <c r="I27" s="35">
        <f t="shared" ref="I27:T27" si="17">I25*I26</f>
        <v>0.37536732418586938</v>
      </c>
      <c r="J27" s="35">
        <f t="shared" si="17"/>
        <v>0.52516553914997266</v>
      </c>
      <c r="K27" s="35">
        <f t="shared" si="17"/>
        <v>0.30957069893034256</v>
      </c>
      <c r="L27" s="35">
        <f t="shared" si="17"/>
        <v>1.6929235163650012</v>
      </c>
      <c r="M27" s="35">
        <f t="shared" si="17"/>
        <v>0.53478777812342637</v>
      </c>
      <c r="N27" s="35">
        <f t="shared" si="17"/>
        <v>1.7186733892210808</v>
      </c>
      <c r="O27" s="35">
        <f>O25*O26</f>
        <v>0.84519955024690985</v>
      </c>
      <c r="P27" s="35">
        <f>P25*P26</f>
        <v>0.77838833155198395</v>
      </c>
      <c r="Q27" s="35">
        <f t="shared" si="17"/>
        <v>1.8638741531639593</v>
      </c>
      <c r="R27" s="35">
        <f t="shared" si="17"/>
        <v>3.7943574089977283</v>
      </c>
      <c r="S27" s="35">
        <f t="shared" si="17"/>
        <v>0.22184458613920385</v>
      </c>
      <c r="T27" s="35">
        <f t="shared" si="17"/>
        <v>0.28758500095547007</v>
      </c>
      <c r="U27" s="35">
        <f t="shared" ref="U27" si="18">U25*U26</f>
        <v>1.4555530413670387E-2</v>
      </c>
      <c r="V27" s="35">
        <f>V25*V26</f>
        <v>1.0635130731209332</v>
      </c>
      <c r="W27" s="35"/>
      <c r="X27" s="35"/>
      <c r="Y27" s="35"/>
      <c r="Z27" s="35"/>
    </row>
    <row r="28" spans="1:26" ht="12" customHeight="1" x14ac:dyDescent="0.2">
      <c r="F28" s="38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</row>
    <row r="29" spans="1:26" x14ac:dyDescent="0.2">
      <c r="C29" s="43" t="s">
        <v>23</v>
      </c>
      <c r="G29" s="29"/>
      <c r="H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</row>
    <row r="30" spans="1:26" outlineLevel="1" x14ac:dyDescent="0.2">
      <c r="A30" s="42">
        <v>18</v>
      </c>
      <c r="B30" s="42" t="s">
        <v>25</v>
      </c>
      <c r="C30" s="42" t="s">
        <v>24</v>
      </c>
      <c r="F30" s="40"/>
      <c r="G30" s="155">
        <v>2516</v>
      </c>
      <c r="H30" s="155">
        <v>5041</v>
      </c>
      <c r="I30" s="155">
        <v>731</v>
      </c>
      <c r="J30" s="153">
        <v>1373</v>
      </c>
      <c r="K30" s="153">
        <v>518</v>
      </c>
      <c r="L30" s="153">
        <v>9930</v>
      </c>
      <c r="M30" s="153">
        <v>5952</v>
      </c>
      <c r="N30" s="153">
        <v>14498</v>
      </c>
      <c r="O30" s="153">
        <v>17273</v>
      </c>
      <c r="P30" s="153">
        <v>6886</v>
      </c>
      <c r="Q30" s="153">
        <v>11657</v>
      </c>
      <c r="R30" s="153">
        <v>28937</v>
      </c>
      <c r="S30" s="153">
        <v>1760</v>
      </c>
      <c r="T30" s="153">
        <v>11420</v>
      </c>
      <c r="U30" s="153">
        <v>1028</v>
      </c>
      <c r="V30" s="153">
        <v>15214</v>
      </c>
      <c r="W30" s="31"/>
      <c r="X30" s="31"/>
      <c r="Y30" s="31"/>
      <c r="Z30" s="31"/>
    </row>
    <row r="31" spans="1:26" outlineLevel="1" x14ac:dyDescent="0.2">
      <c r="A31" s="42">
        <v>19</v>
      </c>
      <c r="B31" s="42" t="s">
        <v>25</v>
      </c>
      <c r="C31" s="42" t="s">
        <v>9</v>
      </c>
      <c r="F31" s="40"/>
      <c r="G31" s="153">
        <v>145343</v>
      </c>
      <c r="H31" s="153">
        <v>0</v>
      </c>
      <c r="I31" s="153">
        <v>1933</v>
      </c>
      <c r="J31" s="153">
        <v>167550</v>
      </c>
      <c r="K31" s="153">
        <v>357</v>
      </c>
      <c r="L31" s="153">
        <v>492384</v>
      </c>
      <c r="M31" s="153">
        <v>60035</v>
      </c>
      <c r="N31" s="153">
        <v>554811</v>
      </c>
      <c r="O31" s="153">
        <v>312820</v>
      </c>
      <c r="P31" s="153">
        <v>256807</v>
      </c>
      <c r="Q31" s="153">
        <v>731267</v>
      </c>
      <c r="R31" s="153">
        <v>1409591</v>
      </c>
      <c r="S31" s="153">
        <v>118856</v>
      </c>
      <c r="T31" s="153">
        <v>632203</v>
      </c>
      <c r="U31" s="153">
        <v>34441</v>
      </c>
      <c r="V31" s="153">
        <v>201830</v>
      </c>
      <c r="W31" s="31"/>
      <c r="X31" s="31"/>
      <c r="Y31" s="31"/>
      <c r="Z31" s="31"/>
    </row>
    <row r="32" spans="1:26" outlineLevel="1" x14ac:dyDescent="0.2">
      <c r="A32" s="42">
        <v>20</v>
      </c>
      <c r="B32" s="42" t="s">
        <v>25</v>
      </c>
      <c r="C32" s="42" t="s">
        <v>10</v>
      </c>
      <c r="F32" s="40"/>
      <c r="G32" s="153">
        <v>19352</v>
      </c>
      <c r="H32" s="153">
        <v>353020</v>
      </c>
      <c r="I32" s="153">
        <v>8415</v>
      </c>
      <c r="J32" s="153">
        <v>8388</v>
      </c>
      <c r="K32" s="153">
        <v>22118</v>
      </c>
      <c r="L32" s="153">
        <v>38812</v>
      </c>
      <c r="M32" s="153">
        <v>3993</v>
      </c>
      <c r="N32" s="153">
        <v>23346</v>
      </c>
      <c r="O32" s="153">
        <v>11190</v>
      </c>
      <c r="P32" s="153">
        <v>8288</v>
      </c>
      <c r="Q32" s="153">
        <v>131556</v>
      </c>
      <c r="R32" s="153">
        <v>76046</v>
      </c>
      <c r="S32" s="153">
        <v>2819</v>
      </c>
      <c r="T32" s="153">
        <v>36278</v>
      </c>
      <c r="U32" s="153">
        <v>1774</v>
      </c>
      <c r="V32" s="153">
        <v>11610</v>
      </c>
      <c r="W32" s="31"/>
      <c r="X32" s="31"/>
      <c r="Y32" s="31"/>
      <c r="Z32" s="31"/>
    </row>
    <row r="33" spans="1:26" s="43" customFormat="1" outlineLevel="1" x14ac:dyDescent="0.2">
      <c r="A33" s="42">
        <v>21</v>
      </c>
      <c r="B33" s="42" t="s">
        <v>25</v>
      </c>
      <c r="C33" s="43" t="s">
        <v>11</v>
      </c>
      <c r="F33" s="40"/>
      <c r="G33" s="156">
        <v>27781</v>
      </c>
      <c r="H33" s="156">
        <v>327310</v>
      </c>
      <c r="I33" s="156">
        <v>38747</v>
      </c>
      <c r="J33" s="156">
        <v>73711</v>
      </c>
      <c r="K33" s="156">
        <v>38483</v>
      </c>
      <c r="L33" s="156">
        <v>226282</v>
      </c>
      <c r="M33" s="156">
        <v>35064</v>
      </c>
      <c r="N33" s="156">
        <v>241446</v>
      </c>
      <c r="O33" s="156">
        <v>93328</v>
      </c>
      <c r="P33" s="156">
        <v>101503</v>
      </c>
      <c r="Q33" s="156">
        <v>1178099</v>
      </c>
      <c r="R33" s="156">
        <v>547786</v>
      </c>
      <c r="S33" s="156">
        <v>28552</v>
      </c>
      <c r="T33" s="156">
        <v>51856</v>
      </c>
      <c r="U33" s="156">
        <v>2347</v>
      </c>
      <c r="V33" s="156">
        <v>124217</v>
      </c>
      <c r="W33" s="33"/>
      <c r="X33" s="33"/>
      <c r="Y33" s="33"/>
      <c r="Z33" s="33"/>
    </row>
    <row r="34" spans="1:26" outlineLevel="1" x14ac:dyDescent="0.2">
      <c r="A34" s="42">
        <v>22</v>
      </c>
      <c r="B34" s="42" t="s">
        <v>25</v>
      </c>
      <c r="C34" s="42" t="s">
        <v>12</v>
      </c>
      <c r="F34" s="40"/>
      <c r="G34" s="111">
        <f>SUM(G31:G33)</f>
        <v>192476</v>
      </c>
      <c r="H34" s="111">
        <f t="shared" ref="H34:V34" si="19">SUM(H31:H33)</f>
        <v>680330</v>
      </c>
      <c r="I34" s="111">
        <f t="shared" si="19"/>
        <v>49095</v>
      </c>
      <c r="J34" s="111">
        <f t="shared" si="19"/>
        <v>249649</v>
      </c>
      <c r="K34" s="111">
        <f t="shared" si="19"/>
        <v>60958</v>
      </c>
      <c r="L34" s="111">
        <f t="shared" si="19"/>
        <v>757478</v>
      </c>
      <c r="M34" s="111">
        <f t="shared" si="19"/>
        <v>99092</v>
      </c>
      <c r="N34" s="111">
        <f t="shared" si="19"/>
        <v>819603</v>
      </c>
      <c r="O34" s="111">
        <f t="shared" si="19"/>
        <v>417338</v>
      </c>
      <c r="P34" s="111">
        <f t="shared" si="19"/>
        <v>366598</v>
      </c>
      <c r="Q34" s="111">
        <f t="shared" si="19"/>
        <v>2040922</v>
      </c>
      <c r="R34" s="111">
        <f t="shared" si="19"/>
        <v>2033423</v>
      </c>
      <c r="S34" s="111">
        <f t="shared" si="19"/>
        <v>150227</v>
      </c>
      <c r="T34" s="111">
        <f t="shared" si="19"/>
        <v>720337</v>
      </c>
      <c r="U34" s="111">
        <f t="shared" si="19"/>
        <v>38562</v>
      </c>
      <c r="V34" s="111">
        <f t="shared" si="19"/>
        <v>337657</v>
      </c>
      <c r="W34" s="31"/>
      <c r="X34" s="31"/>
      <c r="Y34" s="31"/>
      <c r="Z34" s="31"/>
    </row>
    <row r="35" spans="1:26" outlineLevel="1" x14ac:dyDescent="0.2">
      <c r="A35" s="42">
        <v>23</v>
      </c>
      <c r="B35" s="42" t="s">
        <v>25</v>
      </c>
      <c r="C35" s="42" t="s">
        <v>13</v>
      </c>
      <c r="F35" s="40">
        <f>SUM(G35:V35)</f>
        <v>17009763</v>
      </c>
      <c r="G35" s="153">
        <v>308294</v>
      </c>
      <c r="H35" s="153">
        <v>708961</v>
      </c>
      <c r="I35" s="153">
        <v>92893</v>
      </c>
      <c r="J35" s="153">
        <v>310121</v>
      </c>
      <c r="K35" s="153">
        <v>73592</v>
      </c>
      <c r="L35" s="153">
        <v>1449653</v>
      </c>
      <c r="M35" s="153">
        <v>521309</v>
      </c>
      <c r="N35" s="153">
        <v>1700562</v>
      </c>
      <c r="O35" s="153">
        <v>1588199</v>
      </c>
      <c r="P35" s="153">
        <v>936793</v>
      </c>
      <c r="Q35" s="153">
        <v>2293695</v>
      </c>
      <c r="R35" s="153">
        <v>3547910</v>
      </c>
      <c r="S35" s="153">
        <v>279655</v>
      </c>
      <c r="T35" s="153">
        <v>1659392</v>
      </c>
      <c r="U35" s="153">
        <v>166936</v>
      </c>
      <c r="V35" s="153">
        <v>1371798</v>
      </c>
      <c r="W35" s="31"/>
      <c r="X35" s="31"/>
      <c r="Y35" s="31"/>
      <c r="Z35" s="31"/>
    </row>
    <row r="36" spans="1:26" outlineLevel="1" x14ac:dyDescent="0.2">
      <c r="A36" s="42">
        <v>24</v>
      </c>
      <c r="B36" s="42" t="s">
        <v>25</v>
      </c>
      <c r="C36" s="42" t="s">
        <v>14</v>
      </c>
      <c r="F36" s="40"/>
      <c r="G36" s="153">
        <v>492793</v>
      </c>
      <c r="H36" s="153">
        <v>1981454</v>
      </c>
      <c r="I36" s="153">
        <v>153273</v>
      </c>
      <c r="J36" s="153">
        <v>775303</v>
      </c>
      <c r="K36" s="153">
        <v>193179</v>
      </c>
      <c r="L36" s="153">
        <v>2491699</v>
      </c>
      <c r="M36" s="153">
        <v>263610</v>
      </c>
      <c r="N36" s="153">
        <v>2075704</v>
      </c>
      <c r="O36" s="153">
        <v>1072034</v>
      </c>
      <c r="P36" s="153">
        <v>1030472</v>
      </c>
      <c r="Q36" s="153">
        <v>5519357</v>
      </c>
      <c r="R36" s="153">
        <v>6031447</v>
      </c>
      <c r="S36" s="153">
        <v>419483</v>
      </c>
      <c r="T36" s="153">
        <v>2119499</v>
      </c>
      <c r="U36" s="153">
        <v>112242</v>
      </c>
      <c r="V36" s="153">
        <v>823079</v>
      </c>
      <c r="W36" s="31"/>
      <c r="X36" s="31"/>
      <c r="Y36" s="31"/>
      <c r="Z36" s="31"/>
    </row>
    <row r="37" spans="1:26" outlineLevel="1" x14ac:dyDescent="0.2">
      <c r="A37" s="42">
        <v>25</v>
      </c>
      <c r="B37" s="42" t="s">
        <v>25</v>
      </c>
      <c r="C37" s="42" t="s">
        <v>15</v>
      </c>
      <c r="F37" s="40">
        <f>SUM(G37:V37)</f>
        <v>228321</v>
      </c>
      <c r="G37" s="153">
        <v>4627</v>
      </c>
      <c r="H37" s="153">
        <v>7405</v>
      </c>
      <c r="I37" s="153">
        <v>1163</v>
      </c>
      <c r="J37" s="153">
        <v>2049</v>
      </c>
      <c r="K37" s="153">
        <v>620</v>
      </c>
      <c r="L37" s="153">
        <v>20231</v>
      </c>
      <c r="M37" s="153">
        <v>13319</v>
      </c>
      <c r="N37" s="153">
        <v>24561</v>
      </c>
      <c r="O37" s="153">
        <v>34882</v>
      </c>
      <c r="P37" s="153">
        <v>9992</v>
      </c>
      <c r="Q37" s="153">
        <v>12313</v>
      </c>
      <c r="R37" s="153">
        <v>48593</v>
      </c>
      <c r="S37" s="153">
        <v>2867</v>
      </c>
      <c r="T37" s="153">
        <v>11674</v>
      </c>
      <c r="U37" s="153">
        <v>875</v>
      </c>
      <c r="V37" s="153">
        <v>33150</v>
      </c>
      <c r="W37" s="31"/>
      <c r="X37" s="31"/>
      <c r="Y37" s="31"/>
      <c r="Z37" s="31"/>
    </row>
    <row r="38" spans="1:26" x14ac:dyDescent="0.2">
      <c r="F38" s="40"/>
      <c r="G38" s="113"/>
      <c r="H38" s="113"/>
      <c r="I38" s="113"/>
      <c r="J38" s="113"/>
      <c r="K38" s="113"/>
      <c r="L38" s="113"/>
      <c r="M38" s="113"/>
      <c r="N38" s="113"/>
      <c r="O38" s="113"/>
      <c r="P38" s="113"/>
      <c r="Q38" s="113"/>
      <c r="R38" s="113"/>
      <c r="S38" s="113"/>
      <c r="T38" s="113"/>
      <c r="U38" s="113"/>
      <c r="V38" s="113"/>
      <c r="W38" s="31"/>
      <c r="X38" s="31"/>
      <c r="Y38" s="31"/>
      <c r="Z38" s="31"/>
    </row>
    <row r="39" spans="1:26" x14ac:dyDescent="0.2">
      <c r="A39" s="42">
        <v>27</v>
      </c>
      <c r="B39" s="42" t="s">
        <v>25</v>
      </c>
      <c r="C39" s="42" t="s">
        <v>17</v>
      </c>
      <c r="F39" s="30"/>
      <c r="G39" s="114">
        <f>G34/G36</f>
        <v>0.3905818467388944</v>
      </c>
      <c r="H39" s="114">
        <f>H34/H36</f>
        <v>0.34334887410961851</v>
      </c>
      <c r="I39" s="114">
        <f t="shared" ref="I39:T40" si="20">I34/I36</f>
        <v>0.32031081795228122</v>
      </c>
      <c r="J39" s="114">
        <f t="shared" si="20"/>
        <v>0.32200184959944694</v>
      </c>
      <c r="K39" s="114">
        <f t="shared" si="20"/>
        <v>0.31555189746297474</v>
      </c>
      <c r="L39" s="114">
        <f t="shared" si="20"/>
        <v>0.30400060360420739</v>
      </c>
      <c r="M39" s="114">
        <f t="shared" si="20"/>
        <v>0.37590379727627937</v>
      </c>
      <c r="N39" s="114">
        <f t="shared" si="20"/>
        <v>0.39485543218108171</v>
      </c>
      <c r="O39" s="114">
        <f>O34/O36</f>
        <v>0.38929548876248327</v>
      </c>
      <c r="P39" s="114">
        <f>P34/P36</f>
        <v>0.35575736167503824</v>
      </c>
      <c r="Q39" s="114">
        <f t="shared" si="20"/>
        <v>0.36977531984251066</v>
      </c>
      <c r="R39" s="114">
        <f t="shared" si="20"/>
        <v>0.33713684294995877</v>
      </c>
      <c r="S39" s="114">
        <f t="shared" si="20"/>
        <v>0.35812416712953804</v>
      </c>
      <c r="T39" s="114">
        <f t="shared" si="20"/>
        <v>0.33986192019906591</v>
      </c>
      <c r="U39" s="114">
        <f t="shared" ref="U39" si="21">U34/U36</f>
        <v>0.3435612337627626</v>
      </c>
      <c r="V39" s="114">
        <f>V34/V36</f>
        <v>0.41023644145944677</v>
      </c>
      <c r="W39" s="30"/>
      <c r="X39" s="30"/>
      <c r="Y39" s="30"/>
      <c r="Z39" s="30"/>
    </row>
    <row r="40" spans="1:26" x14ac:dyDescent="0.2">
      <c r="A40" s="42">
        <v>28</v>
      </c>
      <c r="B40" s="42" t="s">
        <v>25</v>
      </c>
      <c r="C40" s="42" t="s">
        <v>18</v>
      </c>
      <c r="F40" s="113">
        <f>F35/F37</f>
        <v>74.499336460509539</v>
      </c>
      <c r="G40" s="113">
        <f>G35/G37</f>
        <v>66.62934947049925</v>
      </c>
      <c r="H40" s="113">
        <f>H35/H37</f>
        <v>95.74085077650237</v>
      </c>
      <c r="I40" s="113">
        <f t="shared" si="20"/>
        <v>79.873602751504734</v>
      </c>
      <c r="J40" s="113">
        <f t="shared" si="20"/>
        <v>151.35236700829674</v>
      </c>
      <c r="K40" s="113">
        <f t="shared" si="20"/>
        <v>118.69677419354839</v>
      </c>
      <c r="L40" s="113">
        <f t="shared" si="20"/>
        <v>71.655034353220302</v>
      </c>
      <c r="M40" s="113">
        <f t="shared" si="20"/>
        <v>39.140250769577293</v>
      </c>
      <c r="N40" s="113">
        <f t="shared" si="20"/>
        <v>69.23830462929034</v>
      </c>
      <c r="O40" s="113">
        <f>O35/O37</f>
        <v>45.530617510463848</v>
      </c>
      <c r="P40" s="113">
        <f>P35/P37</f>
        <v>93.754303442754207</v>
      </c>
      <c r="Q40" s="113">
        <f t="shared" si="20"/>
        <v>186.28238447169659</v>
      </c>
      <c r="R40" s="113">
        <f t="shared" si="20"/>
        <v>73.012779618463568</v>
      </c>
      <c r="S40" s="113">
        <f t="shared" si="20"/>
        <v>97.542727589815144</v>
      </c>
      <c r="T40" s="113">
        <f t="shared" si="20"/>
        <v>142.14425218434127</v>
      </c>
      <c r="U40" s="113">
        <f t="shared" ref="U40" si="22">U35/U37</f>
        <v>190.78399999999999</v>
      </c>
      <c r="V40" s="113">
        <f>V35/V37</f>
        <v>41.381538461538462</v>
      </c>
      <c r="W40" s="31"/>
      <c r="X40" s="31"/>
      <c r="Y40" s="31"/>
      <c r="Z40" s="31"/>
    </row>
    <row r="41" spans="1:26" x14ac:dyDescent="0.2">
      <c r="A41" s="42">
        <v>29</v>
      </c>
      <c r="B41" s="42" t="s">
        <v>25</v>
      </c>
      <c r="C41" s="42" t="s">
        <v>19</v>
      </c>
      <c r="F41" s="41"/>
      <c r="G41" s="115">
        <f>G36/G35</f>
        <v>1.5984514781345081</v>
      </c>
      <c r="H41" s="115">
        <f>H36/H35</f>
        <v>2.7948702396887839</v>
      </c>
      <c r="I41" s="115">
        <f t="shared" ref="I41:T41" si="23">I36/I35</f>
        <v>1.6499951557167924</v>
      </c>
      <c r="J41" s="115">
        <f t="shared" si="23"/>
        <v>2.5000016122739188</v>
      </c>
      <c r="K41" s="115">
        <f t="shared" si="23"/>
        <v>2.625</v>
      </c>
      <c r="L41" s="115">
        <f t="shared" si="23"/>
        <v>1.7188244359167333</v>
      </c>
      <c r="M41" s="115">
        <f t="shared" si="23"/>
        <v>0.50566938226656355</v>
      </c>
      <c r="N41" s="115">
        <f t="shared" si="23"/>
        <v>1.220598837325543</v>
      </c>
      <c r="O41" s="115">
        <f>O36/O35</f>
        <v>0.6749997953656941</v>
      </c>
      <c r="P41" s="115">
        <f>P36/P35</f>
        <v>1.0999996797584952</v>
      </c>
      <c r="Q41" s="115">
        <f t="shared" si="23"/>
        <v>2.4063168817126952</v>
      </c>
      <c r="R41" s="115">
        <f t="shared" si="23"/>
        <v>1.7</v>
      </c>
      <c r="S41" s="115">
        <f t="shared" si="23"/>
        <v>1.5000017879172551</v>
      </c>
      <c r="T41" s="115">
        <f t="shared" si="23"/>
        <v>1.277274447508485</v>
      </c>
      <c r="U41" s="115">
        <f t="shared" ref="U41" si="24">U36/U35</f>
        <v>0.672365457420808</v>
      </c>
      <c r="V41" s="115">
        <f>V36/V35</f>
        <v>0.60000014579406002</v>
      </c>
      <c r="W41" s="41"/>
      <c r="X41" s="41"/>
      <c r="Y41" s="41"/>
      <c r="Z41" s="41"/>
    </row>
    <row r="42" spans="1:26" x14ac:dyDescent="0.2">
      <c r="A42" s="42">
        <v>30</v>
      </c>
      <c r="B42" s="42" t="s">
        <v>25</v>
      </c>
      <c r="C42" s="42" t="s">
        <v>20</v>
      </c>
      <c r="F42" s="41"/>
      <c r="G42" s="115">
        <f>G34/G35</f>
        <v>0.62432613025229167</v>
      </c>
      <c r="H42" s="115">
        <f>H34/H35</f>
        <v>0.95961555007962351</v>
      </c>
      <c r="I42" s="115">
        <f t="shared" ref="I42:T42" si="25">I34/I35</f>
        <v>0.52851129794494744</v>
      </c>
      <c r="J42" s="115">
        <f t="shared" si="25"/>
        <v>0.80500514315380123</v>
      </c>
      <c r="K42" s="115">
        <f t="shared" si="25"/>
        <v>0.82832373084030875</v>
      </c>
      <c r="L42" s="115">
        <f t="shared" si="25"/>
        <v>0.52252366600834821</v>
      </c>
      <c r="M42" s="115">
        <f t="shared" si="25"/>
        <v>0.19008304096035172</v>
      </c>
      <c r="N42" s="115">
        <f t="shared" si="25"/>
        <v>0.48196008143190311</v>
      </c>
      <c r="O42" s="115">
        <f>O34/O35</f>
        <v>0.26277437525146408</v>
      </c>
      <c r="P42" s="115">
        <f>P34/P35</f>
        <v>0.39133298391426924</v>
      </c>
      <c r="Q42" s="115">
        <f t="shared" si="25"/>
        <v>0.88979659457774463</v>
      </c>
      <c r="R42" s="115">
        <f t="shared" si="25"/>
        <v>0.57313263301492989</v>
      </c>
      <c r="S42" s="115">
        <f t="shared" si="25"/>
        <v>0.53718689099068495</v>
      </c>
      <c r="T42" s="115">
        <f t="shared" si="25"/>
        <v>0.43409694635143475</v>
      </c>
      <c r="U42" s="115">
        <f t="shared" ref="U42" si="26">U34/U35</f>
        <v>0.23099870609095702</v>
      </c>
      <c r="V42" s="115">
        <f>V34/V35</f>
        <v>0.24614192468570445</v>
      </c>
      <c r="W42" s="41"/>
      <c r="X42" s="41"/>
      <c r="Y42" s="41"/>
      <c r="Z42" s="41"/>
    </row>
    <row r="43" spans="1:26" x14ac:dyDescent="0.2">
      <c r="A43" s="42">
        <v>31</v>
      </c>
      <c r="B43" s="42" t="s">
        <v>25</v>
      </c>
      <c r="C43" s="42" t="s">
        <v>21</v>
      </c>
      <c r="F43" s="31"/>
      <c r="G43" s="113">
        <f>G34/G30</f>
        <v>76.500794912559613</v>
      </c>
      <c r="H43" s="113">
        <f>H34/H30</f>
        <v>134.95933346558223</v>
      </c>
      <c r="I43" s="113">
        <f t="shared" ref="I43:T43" si="27">I34/I30</f>
        <v>67.161422708618332</v>
      </c>
      <c r="J43" s="113">
        <f t="shared" si="27"/>
        <v>181.82738528769119</v>
      </c>
      <c r="K43" s="113">
        <f t="shared" si="27"/>
        <v>117.67953667953668</v>
      </c>
      <c r="L43" s="113">
        <f t="shared" si="27"/>
        <v>76.281772406847935</v>
      </c>
      <c r="M43" s="113">
        <f t="shared" si="27"/>
        <v>16.648521505376344</v>
      </c>
      <c r="N43" s="113">
        <f t="shared" si="27"/>
        <v>56.532142364464065</v>
      </c>
      <c r="O43" s="113">
        <f>O34/O30</f>
        <v>24.161292190123312</v>
      </c>
      <c r="P43" s="113">
        <f>P34/P30</f>
        <v>53.238164391519021</v>
      </c>
      <c r="Q43" s="113">
        <f t="shared" si="27"/>
        <v>175.08123874067084</v>
      </c>
      <c r="R43" s="113">
        <f t="shared" si="27"/>
        <v>70.270691502228985</v>
      </c>
      <c r="S43" s="113">
        <f t="shared" si="27"/>
        <v>85.356250000000003</v>
      </c>
      <c r="T43" s="113">
        <f t="shared" si="27"/>
        <v>63.076795096322243</v>
      </c>
      <c r="U43" s="113">
        <f t="shared" ref="U43" si="28">U34/U30</f>
        <v>37.511673151750976</v>
      </c>
      <c r="V43" s="113">
        <f>V34/V30</f>
        <v>22.193834626002367</v>
      </c>
      <c r="W43" s="31"/>
      <c r="X43" s="31"/>
      <c r="Y43" s="31"/>
      <c r="Z43" s="31"/>
    </row>
    <row r="44" spans="1:26" x14ac:dyDescent="0.2"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31"/>
      <c r="V44" s="31"/>
      <c r="W44" s="31"/>
      <c r="X44" s="31"/>
      <c r="Y44" s="31"/>
      <c r="Z44" s="31"/>
    </row>
    <row r="45" spans="1:26" x14ac:dyDescent="0.2">
      <c r="C45" s="43" t="s">
        <v>22</v>
      </c>
      <c r="G45" s="29"/>
      <c r="H45" s="29"/>
      <c r="K45" s="29"/>
      <c r="L45" s="29"/>
      <c r="M45" s="29"/>
      <c r="N45" s="29"/>
      <c r="O45" s="29"/>
      <c r="P45" s="29"/>
      <c r="Q45" s="29"/>
      <c r="R45" s="29"/>
      <c r="S45" s="29"/>
      <c r="T45" s="29"/>
      <c r="U45" s="29"/>
      <c r="V45" s="29"/>
      <c r="W45" s="29"/>
      <c r="X45" s="29"/>
      <c r="Y45" s="29"/>
      <c r="Z45" s="29"/>
    </row>
    <row r="46" spans="1:26" x14ac:dyDescent="0.2">
      <c r="A46" s="42">
        <v>32</v>
      </c>
      <c r="B46" s="42" t="s">
        <v>25</v>
      </c>
      <c r="C46" s="42" t="s">
        <v>24</v>
      </c>
      <c r="F46" s="40"/>
      <c r="G46" s="155">
        <v>2192</v>
      </c>
      <c r="H46" s="155">
        <v>2777</v>
      </c>
      <c r="I46" s="153">
        <v>665</v>
      </c>
      <c r="J46" s="153">
        <v>1050</v>
      </c>
      <c r="K46" s="153">
        <v>322</v>
      </c>
      <c r="L46" s="153">
        <v>8789</v>
      </c>
      <c r="M46" s="153">
        <v>5221</v>
      </c>
      <c r="N46" s="153">
        <v>7871</v>
      </c>
      <c r="O46" s="153">
        <v>14959</v>
      </c>
      <c r="P46" s="153">
        <v>4959</v>
      </c>
      <c r="Q46" s="153">
        <v>6544</v>
      </c>
      <c r="R46" s="153">
        <v>26127</v>
      </c>
      <c r="S46" s="153">
        <v>1610</v>
      </c>
      <c r="T46" s="153">
        <v>6596</v>
      </c>
      <c r="U46" s="153">
        <v>234</v>
      </c>
      <c r="V46" s="153">
        <v>13809</v>
      </c>
      <c r="W46" s="31"/>
      <c r="X46" s="31"/>
      <c r="Y46" s="31"/>
      <c r="Z46" s="31"/>
    </row>
    <row r="47" spans="1:26" x14ac:dyDescent="0.2">
      <c r="A47" s="42">
        <v>33</v>
      </c>
      <c r="B47" s="42" t="s">
        <v>25</v>
      </c>
      <c r="C47" s="42" t="s">
        <v>9</v>
      </c>
      <c r="F47" s="40"/>
      <c r="G47" s="153">
        <v>127227</v>
      </c>
      <c r="H47" s="153">
        <v>2631</v>
      </c>
      <c r="I47" s="153">
        <v>165</v>
      </c>
      <c r="J47" s="153">
        <v>101074</v>
      </c>
      <c r="K47" s="153">
        <v>0</v>
      </c>
      <c r="L47" s="153">
        <v>434526</v>
      </c>
      <c r="M47" s="153">
        <v>53090</v>
      </c>
      <c r="N47" s="153">
        <v>240963</v>
      </c>
      <c r="O47" s="153">
        <v>275994</v>
      </c>
      <c r="P47" s="153">
        <v>427293</v>
      </c>
      <c r="Q47" s="153">
        <v>566977</v>
      </c>
      <c r="R47" s="153">
        <v>1280926</v>
      </c>
      <c r="S47" s="153">
        <v>108814</v>
      </c>
      <c r="T47" s="153">
        <v>258940</v>
      </c>
      <c r="U47" s="153">
        <v>8979</v>
      </c>
      <c r="V47" s="153">
        <v>178759</v>
      </c>
      <c r="W47" s="31"/>
      <c r="X47" s="31"/>
      <c r="Y47" s="31"/>
      <c r="Z47" s="31"/>
    </row>
    <row r="48" spans="1:26" x14ac:dyDescent="0.2">
      <c r="A48" s="42">
        <v>34</v>
      </c>
      <c r="B48" s="42" t="s">
        <v>25</v>
      </c>
      <c r="C48" s="42" t="s">
        <v>10</v>
      </c>
      <c r="F48" s="40"/>
      <c r="G48" s="153">
        <v>17113</v>
      </c>
      <c r="H48" s="153">
        <v>9994</v>
      </c>
      <c r="I48" s="153">
        <v>7775</v>
      </c>
      <c r="J48" s="153">
        <v>7799</v>
      </c>
      <c r="K48" s="153">
        <v>7953</v>
      </c>
      <c r="L48" s="153">
        <v>33436</v>
      </c>
      <c r="M48" s="153">
        <v>3730</v>
      </c>
      <c r="N48" s="153">
        <v>20454</v>
      </c>
      <c r="O48" s="153">
        <v>10690</v>
      </c>
      <c r="P48" s="153">
        <v>97015</v>
      </c>
      <c r="Q48" s="153">
        <v>81043</v>
      </c>
      <c r="R48" s="153">
        <v>71192</v>
      </c>
      <c r="S48" s="153">
        <v>2765</v>
      </c>
      <c r="T48" s="153">
        <v>35349</v>
      </c>
      <c r="U48" s="153">
        <v>1515</v>
      </c>
      <c r="V48" s="153">
        <v>10475</v>
      </c>
      <c r="W48" s="31"/>
      <c r="X48" s="31"/>
      <c r="Y48" s="31"/>
      <c r="Z48" s="31"/>
    </row>
    <row r="49" spans="1:26" x14ac:dyDescent="0.2">
      <c r="A49" s="42">
        <v>35</v>
      </c>
      <c r="B49" s="42" t="s">
        <v>25</v>
      </c>
      <c r="C49" s="43" t="s">
        <v>11</v>
      </c>
      <c r="F49" s="40">
        <f>SUM(G49:V49)</f>
        <v>2291959</v>
      </c>
      <c r="G49" s="156">
        <v>26194</v>
      </c>
      <c r="H49" s="156">
        <v>44773</v>
      </c>
      <c r="I49" s="156">
        <v>38463</v>
      </c>
      <c r="J49" s="156">
        <v>73655</v>
      </c>
      <c r="K49" s="156">
        <v>38483</v>
      </c>
      <c r="L49" s="156">
        <v>226149</v>
      </c>
      <c r="M49" s="156">
        <v>34711</v>
      </c>
      <c r="N49" s="156">
        <v>238814</v>
      </c>
      <c r="O49" s="156">
        <v>93125</v>
      </c>
      <c r="P49" s="156">
        <v>348923</v>
      </c>
      <c r="Q49" s="156">
        <v>380316</v>
      </c>
      <c r="R49" s="156">
        <v>546690</v>
      </c>
      <c r="S49" s="156">
        <v>28552</v>
      </c>
      <c r="T49" s="156">
        <v>51856</v>
      </c>
      <c r="U49" s="156">
        <v>2071</v>
      </c>
      <c r="V49" s="156">
        <v>119184</v>
      </c>
      <c r="W49" s="33"/>
      <c r="X49" s="33"/>
      <c r="Y49" s="33"/>
    </row>
    <row r="50" spans="1:26" x14ac:dyDescent="0.2">
      <c r="A50" s="42">
        <v>36</v>
      </c>
      <c r="B50" s="42" t="s">
        <v>25</v>
      </c>
      <c r="C50" s="42" t="s">
        <v>12</v>
      </c>
      <c r="F50" s="40"/>
      <c r="G50" s="111">
        <f>SUM(G47:G49)</f>
        <v>170534</v>
      </c>
      <c r="H50" s="111">
        <f t="shared" ref="H50:V50" si="29">SUM(H47:H49)</f>
        <v>57398</v>
      </c>
      <c r="I50" s="111">
        <f t="shared" si="29"/>
        <v>46403</v>
      </c>
      <c r="J50" s="111">
        <f t="shared" si="29"/>
        <v>182528</v>
      </c>
      <c r="K50" s="111">
        <f t="shared" si="29"/>
        <v>46436</v>
      </c>
      <c r="L50" s="111">
        <f t="shared" si="29"/>
        <v>694111</v>
      </c>
      <c r="M50" s="111">
        <f t="shared" si="29"/>
        <v>91531</v>
      </c>
      <c r="N50" s="111">
        <f t="shared" si="29"/>
        <v>500231</v>
      </c>
      <c r="O50" s="111">
        <f t="shared" si="29"/>
        <v>379809</v>
      </c>
      <c r="P50" s="111">
        <f t="shared" si="29"/>
        <v>873231</v>
      </c>
      <c r="Q50" s="111">
        <f t="shared" si="29"/>
        <v>1028336</v>
      </c>
      <c r="R50" s="111">
        <f t="shared" si="29"/>
        <v>1898808</v>
      </c>
      <c r="S50" s="111">
        <f t="shared" si="29"/>
        <v>140131</v>
      </c>
      <c r="T50" s="111">
        <f t="shared" si="29"/>
        <v>346145</v>
      </c>
      <c r="U50" s="111">
        <f t="shared" si="29"/>
        <v>12565</v>
      </c>
      <c r="V50" s="111">
        <f t="shared" si="29"/>
        <v>308418</v>
      </c>
      <c r="W50" s="31"/>
      <c r="X50" s="31"/>
      <c r="Y50" s="31"/>
    </row>
    <row r="51" spans="1:26" x14ac:dyDescent="0.2">
      <c r="A51" s="42">
        <v>37</v>
      </c>
      <c r="B51" s="42" t="s">
        <v>25</v>
      </c>
      <c r="C51" s="42" t="s">
        <v>13</v>
      </c>
      <c r="F51" s="40">
        <f>SUM(G51:V51)</f>
        <v>12853747</v>
      </c>
      <c r="G51" s="153">
        <v>269862</v>
      </c>
      <c r="H51" s="153">
        <v>274569</v>
      </c>
      <c r="I51" s="153">
        <v>84453</v>
      </c>
      <c r="J51" s="153">
        <v>231984</v>
      </c>
      <c r="K51" s="153">
        <v>52690</v>
      </c>
      <c r="L51" s="153">
        <v>1276033</v>
      </c>
      <c r="M51" s="153">
        <v>455040</v>
      </c>
      <c r="N51" s="153">
        <v>959846</v>
      </c>
      <c r="O51" s="153">
        <v>1360529</v>
      </c>
      <c r="P51" s="153">
        <v>990276</v>
      </c>
      <c r="Q51" s="153">
        <v>1223837</v>
      </c>
      <c r="R51" s="153">
        <v>3187305</v>
      </c>
      <c r="S51" s="153">
        <v>254510</v>
      </c>
      <c r="T51" s="153">
        <v>959414</v>
      </c>
      <c r="U51" s="153">
        <v>37868</v>
      </c>
      <c r="V51" s="153">
        <v>1235531</v>
      </c>
      <c r="W51" s="31"/>
      <c r="X51" s="31"/>
      <c r="Y51" s="31"/>
    </row>
    <row r="52" spans="1:26" x14ac:dyDescent="0.2">
      <c r="A52" s="42">
        <v>38</v>
      </c>
      <c r="B52" s="42" t="s">
        <v>25</v>
      </c>
      <c r="C52" s="42" t="s">
        <v>14</v>
      </c>
      <c r="F52" s="51"/>
      <c r="G52" s="153">
        <v>431302</v>
      </c>
      <c r="H52" s="153">
        <v>175038</v>
      </c>
      <c r="I52" s="153">
        <v>139347</v>
      </c>
      <c r="J52" s="153">
        <v>579960</v>
      </c>
      <c r="K52" s="153">
        <v>138311</v>
      </c>
      <c r="L52" s="153">
        <v>2193343</v>
      </c>
      <c r="M52" s="153">
        <v>230337</v>
      </c>
      <c r="N52" s="153">
        <v>1153207</v>
      </c>
      <c r="O52" s="153">
        <v>918357</v>
      </c>
      <c r="P52" s="153">
        <v>2245872</v>
      </c>
      <c r="Q52" s="153">
        <v>2752917</v>
      </c>
      <c r="R52" s="153">
        <v>5418419</v>
      </c>
      <c r="S52" s="153">
        <v>381765</v>
      </c>
      <c r="T52" s="153">
        <v>1254734</v>
      </c>
      <c r="U52" s="153">
        <v>26558</v>
      </c>
      <c r="V52" s="153">
        <v>741319</v>
      </c>
      <c r="W52" s="31"/>
      <c r="X52" s="31"/>
      <c r="Y52" s="31"/>
      <c r="Z52" s="31"/>
    </row>
    <row r="53" spans="1:26" x14ac:dyDescent="0.2">
      <c r="A53" s="42">
        <v>39</v>
      </c>
      <c r="B53" s="42" t="s">
        <v>25</v>
      </c>
      <c r="C53" s="42" t="s">
        <v>15</v>
      </c>
      <c r="F53" s="40">
        <f>SUM(G53:V53)</f>
        <v>188148</v>
      </c>
      <c r="G53" s="153">
        <v>4074</v>
      </c>
      <c r="H53" s="153">
        <v>5170</v>
      </c>
      <c r="I53" s="153">
        <v>1065</v>
      </c>
      <c r="J53" s="153">
        <v>1708</v>
      </c>
      <c r="K53" s="153">
        <v>447</v>
      </c>
      <c r="L53" s="153">
        <v>18615</v>
      </c>
      <c r="M53" s="153">
        <v>12265</v>
      </c>
      <c r="N53" s="153">
        <v>13160</v>
      </c>
      <c r="O53" s="153">
        <v>30891</v>
      </c>
      <c r="P53" s="153">
        <v>6745</v>
      </c>
      <c r="Q53" s="153">
        <v>8442</v>
      </c>
      <c r="R53" s="153">
        <v>44102</v>
      </c>
      <c r="S53" s="153">
        <v>2658</v>
      </c>
      <c r="T53" s="153">
        <v>7789</v>
      </c>
      <c r="U53" s="153">
        <v>234</v>
      </c>
      <c r="V53" s="153">
        <v>30783</v>
      </c>
      <c r="W53" s="31"/>
      <c r="X53" s="31"/>
      <c r="Y53" s="31"/>
      <c r="Z53" s="31"/>
    </row>
    <row r="54" spans="1:26" x14ac:dyDescent="0.2">
      <c r="A54" s="42">
        <v>40</v>
      </c>
      <c r="B54" s="42" t="s">
        <v>25</v>
      </c>
      <c r="C54" s="42" t="s">
        <v>16</v>
      </c>
      <c r="F54" s="5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31"/>
      <c r="Z54" s="31"/>
    </row>
    <row r="55" spans="1:26" x14ac:dyDescent="0.2">
      <c r="A55" s="42">
        <v>41</v>
      </c>
      <c r="B55" s="42" t="s">
        <v>25</v>
      </c>
      <c r="C55" s="42" t="s">
        <v>17</v>
      </c>
      <c r="F55" s="49"/>
      <c r="G55" s="30">
        <f>G50/G52</f>
        <v>0.3953934829887179</v>
      </c>
      <c r="H55" s="30">
        <f>H50/H52</f>
        <v>0.32791736651469966</v>
      </c>
      <c r="I55" s="30">
        <f t="shared" ref="I55:T56" si="30">I50/I52</f>
        <v>0.33300322217198791</v>
      </c>
      <c r="J55" s="30">
        <f t="shared" si="30"/>
        <v>0.31472515345885921</v>
      </c>
      <c r="K55" s="30">
        <f t="shared" si="30"/>
        <v>0.33573613089342136</v>
      </c>
      <c r="L55" s="30">
        <f t="shared" si="30"/>
        <v>0.31646258701899338</v>
      </c>
      <c r="M55" s="30">
        <f t="shared" si="30"/>
        <v>0.39737862349513975</v>
      </c>
      <c r="N55" s="30">
        <f t="shared" si="30"/>
        <v>0.43377381510864921</v>
      </c>
      <c r="O55" s="30">
        <f>O50/O52</f>
        <v>0.4135744596055782</v>
      </c>
      <c r="P55" s="30">
        <f>P50/P52</f>
        <v>0.38881601444784031</v>
      </c>
      <c r="Q55" s="30">
        <f t="shared" si="30"/>
        <v>0.373544135184606</v>
      </c>
      <c r="R55" s="30">
        <f t="shared" si="30"/>
        <v>0.35043580055363011</v>
      </c>
      <c r="S55" s="30">
        <f t="shared" si="30"/>
        <v>0.36706088824276717</v>
      </c>
      <c r="T55" s="30">
        <f t="shared" si="30"/>
        <v>0.27587122051367063</v>
      </c>
      <c r="U55" s="30">
        <f t="shared" ref="U55" si="31">U50/U52</f>
        <v>0.4731154454401687</v>
      </c>
      <c r="V55" s="30">
        <f>V50/V52</f>
        <v>0.41603951874968803</v>
      </c>
      <c r="W55" s="30"/>
      <c r="X55" s="30"/>
      <c r="Y55" s="30"/>
      <c r="Z55" s="30"/>
    </row>
    <row r="56" spans="1:26" x14ac:dyDescent="0.2">
      <c r="A56" s="42">
        <v>42</v>
      </c>
      <c r="B56" s="42" t="s">
        <v>25</v>
      </c>
      <c r="C56" s="42" t="s">
        <v>18</v>
      </c>
      <c r="F56" s="28">
        <f>F51/F53</f>
        <v>68.317213045049641</v>
      </c>
      <c r="G56" s="31">
        <f>G51/G53</f>
        <v>66.240058910162006</v>
      </c>
      <c r="H56" s="31">
        <f>H51/H53</f>
        <v>53.108123791102514</v>
      </c>
      <c r="I56" s="31">
        <f t="shared" si="30"/>
        <v>79.298591549295779</v>
      </c>
      <c r="J56" s="31">
        <f t="shared" si="30"/>
        <v>135.82201405152225</v>
      </c>
      <c r="K56" s="31">
        <f t="shared" si="30"/>
        <v>117.87472035794184</v>
      </c>
      <c r="L56" s="31">
        <f t="shared" si="30"/>
        <v>68.548643567015844</v>
      </c>
      <c r="M56" s="31">
        <f t="shared" si="30"/>
        <v>37.10069302894415</v>
      </c>
      <c r="N56" s="31">
        <f t="shared" si="30"/>
        <v>72.936626139817633</v>
      </c>
      <c r="O56" s="31">
        <f>O51/O53</f>
        <v>44.042892751934218</v>
      </c>
      <c r="P56" s="31">
        <f>P51/P53</f>
        <v>146.81630837657525</v>
      </c>
      <c r="Q56" s="31">
        <f t="shared" si="30"/>
        <v>144.97003079838902</v>
      </c>
      <c r="R56" s="31">
        <f t="shared" si="30"/>
        <v>72.271212189923361</v>
      </c>
      <c r="S56" s="31">
        <f t="shared" si="30"/>
        <v>95.752445447705043</v>
      </c>
      <c r="T56" s="31">
        <f t="shared" si="30"/>
        <v>123.17550391577866</v>
      </c>
      <c r="U56" s="31">
        <f t="shared" ref="U56" si="32">U51/U53</f>
        <v>161.82905982905982</v>
      </c>
      <c r="V56" s="31">
        <f>V51/V53</f>
        <v>40.13679628366306</v>
      </c>
      <c r="W56" s="31"/>
      <c r="X56" s="31"/>
      <c r="Y56" s="31"/>
      <c r="Z56" s="31"/>
    </row>
    <row r="57" spans="1:26" x14ac:dyDescent="0.2">
      <c r="A57" s="42">
        <v>43</v>
      </c>
      <c r="B57" s="42" t="s">
        <v>25</v>
      </c>
      <c r="C57" s="42" t="s">
        <v>19</v>
      </c>
      <c r="F57" s="41"/>
      <c r="G57" s="41">
        <f>G52/G51</f>
        <v>1.5982316887890848</v>
      </c>
      <c r="H57" s="41">
        <f>H52/H51</f>
        <v>0.63750095604383594</v>
      </c>
      <c r="I57" s="41">
        <f t="shared" ref="I57:T57" si="33">I52/I51</f>
        <v>1.6499946715924834</v>
      </c>
      <c r="J57" s="41">
        <f t="shared" si="33"/>
        <v>2.5</v>
      </c>
      <c r="K57" s="41">
        <f t="shared" si="33"/>
        <v>2.6249952552666542</v>
      </c>
      <c r="L57" s="41">
        <f t="shared" si="33"/>
        <v>1.7188763926951733</v>
      </c>
      <c r="M57" s="41">
        <f t="shared" si="33"/>
        <v>0.50619066455696204</v>
      </c>
      <c r="N57" s="41">
        <f t="shared" si="33"/>
        <v>1.2014500242747275</v>
      </c>
      <c r="O57" s="41">
        <f>O52/O51</f>
        <v>0.67499994487438342</v>
      </c>
      <c r="P57" s="41">
        <f>P52/P51</f>
        <v>2.2679253056723581</v>
      </c>
      <c r="Q57" s="41">
        <f t="shared" si="33"/>
        <v>2.2494147504937341</v>
      </c>
      <c r="R57" s="41">
        <f t="shared" si="33"/>
        <v>1.700000156872342</v>
      </c>
      <c r="S57" s="41">
        <f t="shared" si="33"/>
        <v>1.5</v>
      </c>
      <c r="T57" s="41">
        <f t="shared" si="33"/>
        <v>1.3078128941207863</v>
      </c>
      <c r="U57" s="41">
        <f t="shared" ref="U57" si="34">U52/U51</f>
        <v>0.70133093905144184</v>
      </c>
      <c r="V57" s="41">
        <f>V52/V51</f>
        <v>0.60000032374744139</v>
      </c>
      <c r="W57" s="41"/>
      <c r="X57" s="41"/>
      <c r="Y57" s="41"/>
      <c r="Z57" s="41"/>
    </row>
    <row r="58" spans="1:26" x14ac:dyDescent="0.2">
      <c r="A58" s="42">
        <v>44</v>
      </c>
      <c r="B58" s="42" t="s">
        <v>25</v>
      </c>
      <c r="C58" s="42" t="s">
        <v>20</v>
      </c>
      <c r="F58" s="41"/>
      <c r="G58" s="41">
        <f>G50/G51</f>
        <v>0.63193039405325691</v>
      </c>
      <c r="H58" s="41">
        <f>H50/H51</f>
        <v>0.209047634656498</v>
      </c>
      <c r="I58" s="41">
        <f t="shared" ref="I58:T58" si="35">I50/I51</f>
        <v>0.54945354220690801</v>
      </c>
      <c r="J58" s="41">
        <f t="shared" si="35"/>
        <v>0.78681288364714808</v>
      </c>
      <c r="K58" s="41">
        <f t="shared" si="35"/>
        <v>0.88130575061681538</v>
      </c>
      <c r="L58" s="41">
        <f t="shared" si="35"/>
        <v>0.54396006999818969</v>
      </c>
      <c r="M58" s="41">
        <f t="shared" si="35"/>
        <v>0.20114934950773558</v>
      </c>
      <c r="N58" s="41">
        <f t="shared" si="35"/>
        <v>0.52115756069202768</v>
      </c>
      <c r="O58" s="41">
        <f>O50/O51</f>
        <v>0.27916273743521819</v>
      </c>
      <c r="P58" s="41">
        <f>P50/P51</f>
        <v>0.88180567841692614</v>
      </c>
      <c r="Q58" s="41">
        <f t="shared" si="35"/>
        <v>0.84025568764467817</v>
      </c>
      <c r="R58" s="41">
        <f t="shared" si="35"/>
        <v>0.59574091591485601</v>
      </c>
      <c r="S58" s="41">
        <f t="shared" si="35"/>
        <v>0.5505913323641507</v>
      </c>
      <c r="T58" s="41">
        <f t="shared" si="35"/>
        <v>0.36078793930461717</v>
      </c>
      <c r="U58" s="41">
        <f t="shared" ref="U58" si="36">U50/U51</f>
        <v>0.33181049963029469</v>
      </c>
      <c r="V58" s="41">
        <f>V50/V51</f>
        <v>0.24962384594154255</v>
      </c>
      <c r="W58" s="41"/>
      <c r="X58" s="41"/>
      <c r="Y58" s="41"/>
      <c r="Z58" s="41"/>
    </row>
    <row r="59" spans="1:26" x14ac:dyDescent="0.2">
      <c r="A59" s="42">
        <v>45</v>
      </c>
      <c r="B59" s="42" t="s">
        <v>25</v>
      </c>
      <c r="C59" s="42" t="s">
        <v>21</v>
      </c>
      <c r="F59" s="31"/>
      <c r="G59" s="31">
        <f>G50/G46</f>
        <v>77.798357664233578</v>
      </c>
      <c r="H59" s="31">
        <f>H50/H46</f>
        <v>20.66906733885488</v>
      </c>
      <c r="I59" s="31">
        <f t="shared" ref="I59:T59" si="37">I50/I46</f>
        <v>69.778947368421058</v>
      </c>
      <c r="J59" s="31">
        <f t="shared" si="37"/>
        <v>173.83619047619047</v>
      </c>
      <c r="K59" s="31">
        <f t="shared" si="37"/>
        <v>144.2111801242236</v>
      </c>
      <c r="L59" s="31">
        <f t="shared" si="37"/>
        <v>78.974968710888618</v>
      </c>
      <c r="M59" s="31">
        <f t="shared" si="37"/>
        <v>17.531315839877418</v>
      </c>
      <c r="N59" s="31">
        <f t="shared" si="37"/>
        <v>63.553678058696484</v>
      </c>
      <c r="O59" s="31">
        <f>O50/O46</f>
        <v>25.389999331506118</v>
      </c>
      <c r="P59" s="31">
        <f>P50/P46</f>
        <v>176.09013914095584</v>
      </c>
      <c r="Q59" s="31">
        <f t="shared" si="37"/>
        <v>157.14180929095355</v>
      </c>
      <c r="R59" s="31">
        <f t="shared" si="37"/>
        <v>72.67608221380182</v>
      </c>
      <c r="S59" s="31">
        <f t="shared" si="37"/>
        <v>87.03788819875777</v>
      </c>
      <c r="T59" s="31">
        <f t="shared" si="37"/>
        <v>52.478016979987871</v>
      </c>
      <c r="U59" s="31">
        <f t="shared" ref="U59" si="38">U50/U46</f>
        <v>53.696581196581199</v>
      </c>
      <c r="V59" s="31">
        <f>V50/V46</f>
        <v>22.334564414512275</v>
      </c>
      <c r="W59" s="31"/>
      <c r="X59" s="31"/>
      <c r="Y59" s="31"/>
      <c r="Z59" s="31"/>
    </row>
    <row r="60" spans="1:26" x14ac:dyDescent="0.2">
      <c r="I60" s="42"/>
      <c r="J60" s="42"/>
      <c r="L60" s="29"/>
      <c r="M60" s="29"/>
      <c r="N60" s="29"/>
      <c r="O60" s="29"/>
      <c r="P60" s="29"/>
    </row>
    <row r="61" spans="1:26" x14ac:dyDescent="0.2">
      <c r="F61" s="47"/>
      <c r="I61" s="42"/>
      <c r="J61" s="42"/>
      <c r="L61" s="29"/>
      <c r="M61" s="29"/>
      <c r="N61" s="29"/>
      <c r="O61" s="29"/>
      <c r="P61" s="29"/>
    </row>
    <row r="62" spans="1:26" x14ac:dyDescent="0.2">
      <c r="F62" s="47"/>
      <c r="J62" s="42"/>
      <c r="L62" s="29"/>
      <c r="M62" s="29"/>
      <c r="N62" s="29"/>
      <c r="O62" s="29"/>
      <c r="P62" s="29"/>
    </row>
    <row r="63" spans="1:26" x14ac:dyDescent="0.2">
      <c r="J63" s="42"/>
      <c r="L63" s="29"/>
      <c r="M63" s="29"/>
      <c r="N63" s="29"/>
      <c r="O63" s="29"/>
      <c r="P63" s="29"/>
    </row>
    <row r="64" spans="1:26" x14ac:dyDescent="0.2">
      <c r="I64" s="42"/>
      <c r="J64" s="42"/>
      <c r="L64" s="29"/>
      <c r="M64" s="29"/>
      <c r="N64" s="29"/>
      <c r="O64" s="29"/>
      <c r="P64" s="29"/>
    </row>
    <row r="65" spans="9:16" x14ac:dyDescent="0.2">
      <c r="I65" s="42"/>
      <c r="J65" s="42"/>
      <c r="L65" s="29"/>
      <c r="M65" s="29"/>
      <c r="N65" s="29"/>
      <c r="O65" s="29"/>
      <c r="P65" s="29"/>
    </row>
    <row r="66" spans="9:16" x14ac:dyDescent="0.2">
      <c r="I66" s="42"/>
      <c r="J66" s="42"/>
      <c r="L66" s="29"/>
      <c r="M66" s="29"/>
      <c r="N66" s="29"/>
      <c r="O66" s="29"/>
      <c r="P66" s="29"/>
    </row>
    <row r="67" spans="9:16" x14ac:dyDescent="0.2">
      <c r="I67" s="42"/>
      <c r="J67" s="42"/>
      <c r="L67" s="29"/>
      <c r="M67" s="29"/>
      <c r="N67" s="29"/>
      <c r="O67" s="29"/>
      <c r="P67" s="29"/>
    </row>
    <row r="68" spans="9:16" x14ac:dyDescent="0.2">
      <c r="I68" s="42"/>
      <c r="J68" s="42"/>
      <c r="L68" s="29"/>
      <c r="M68" s="29"/>
      <c r="N68" s="29"/>
      <c r="O68" s="29"/>
      <c r="P68" s="29"/>
    </row>
    <row r="69" spans="9:16" x14ac:dyDescent="0.2">
      <c r="I69" s="42"/>
      <c r="J69" s="42"/>
      <c r="L69" s="29"/>
      <c r="M69" s="29"/>
      <c r="N69" s="29"/>
      <c r="O69" s="29"/>
      <c r="P69" s="29"/>
    </row>
    <row r="70" spans="9:16" x14ac:dyDescent="0.2">
      <c r="I70" s="42"/>
      <c r="J70" s="42"/>
      <c r="L70" s="29"/>
      <c r="M70" s="29"/>
      <c r="N70" s="29"/>
      <c r="O70" s="29"/>
      <c r="P70" s="29"/>
    </row>
    <row r="71" spans="9:16" x14ac:dyDescent="0.2">
      <c r="I71" s="42"/>
      <c r="J71" s="42"/>
      <c r="L71" s="29"/>
      <c r="M71" s="29"/>
      <c r="N71" s="29"/>
      <c r="O71" s="29"/>
      <c r="P71" s="29"/>
    </row>
    <row r="72" spans="9:16" x14ac:dyDescent="0.2">
      <c r="I72" s="42"/>
      <c r="J72" s="42"/>
      <c r="L72" s="29"/>
      <c r="M72" s="29"/>
      <c r="N72" s="29"/>
      <c r="O72" s="29"/>
      <c r="P72" s="29"/>
    </row>
    <row r="73" spans="9:16" x14ac:dyDescent="0.2">
      <c r="I73" s="42"/>
      <c r="J73" s="42"/>
      <c r="L73" s="29"/>
      <c r="M73" s="29"/>
      <c r="N73" s="29"/>
      <c r="O73" s="29"/>
      <c r="P73" s="29"/>
    </row>
    <row r="74" spans="9:16" x14ac:dyDescent="0.2">
      <c r="I74" s="42"/>
      <c r="J74" s="42"/>
      <c r="L74" s="29"/>
      <c r="M74" s="29"/>
      <c r="N74" s="29"/>
      <c r="O74" s="29"/>
      <c r="P74" s="29"/>
    </row>
    <row r="75" spans="9:16" x14ac:dyDescent="0.2">
      <c r="I75" s="42"/>
      <c r="J75" s="42"/>
      <c r="L75" s="29"/>
      <c r="M75" s="29"/>
      <c r="N75" s="29"/>
      <c r="O75" s="29"/>
      <c r="P75" s="29"/>
    </row>
    <row r="76" spans="9:16" x14ac:dyDescent="0.2">
      <c r="I76" s="42"/>
      <c r="J76" s="42"/>
      <c r="L76" s="29"/>
      <c r="M76" s="29"/>
      <c r="N76" s="29"/>
      <c r="O76" s="29"/>
      <c r="P76" s="29"/>
    </row>
    <row r="77" spans="9:16" x14ac:dyDescent="0.2">
      <c r="I77" s="42"/>
      <c r="J77" s="42"/>
      <c r="L77" s="29"/>
      <c r="M77" s="29"/>
      <c r="N77" s="29"/>
      <c r="O77" s="29"/>
      <c r="P77" s="29"/>
    </row>
    <row r="78" spans="9:16" x14ac:dyDescent="0.2">
      <c r="I78" s="42"/>
      <c r="J78" s="42"/>
      <c r="L78" s="29"/>
      <c r="M78" s="29"/>
      <c r="N78" s="29"/>
      <c r="O78" s="29"/>
      <c r="P78" s="29"/>
    </row>
    <row r="79" spans="9:16" x14ac:dyDescent="0.2">
      <c r="I79" s="42"/>
      <c r="J79" s="42"/>
      <c r="L79" s="29"/>
      <c r="M79" s="29"/>
      <c r="N79" s="29"/>
      <c r="O79" s="29"/>
      <c r="P79" s="29"/>
    </row>
    <row r="80" spans="9:16" x14ac:dyDescent="0.2">
      <c r="I80" s="42"/>
      <c r="J80" s="42"/>
      <c r="L80" s="29"/>
      <c r="M80" s="29"/>
      <c r="N80" s="29"/>
      <c r="O80" s="29"/>
      <c r="P80" s="29"/>
    </row>
    <row r="81" spans="9:16" x14ac:dyDescent="0.2">
      <c r="I81" s="42"/>
      <c r="J81" s="42"/>
      <c r="L81" s="29"/>
      <c r="M81" s="29"/>
      <c r="N81" s="29"/>
      <c r="O81" s="29"/>
      <c r="P81" s="29"/>
    </row>
    <row r="82" spans="9:16" x14ac:dyDescent="0.2">
      <c r="I82" s="42"/>
      <c r="J82" s="42"/>
      <c r="L82" s="29"/>
      <c r="M82" s="29"/>
      <c r="N82" s="29"/>
      <c r="O82" s="29"/>
      <c r="P82" s="29"/>
    </row>
    <row r="83" spans="9:16" x14ac:dyDescent="0.2">
      <c r="I83" s="42"/>
      <c r="J83" s="42"/>
      <c r="L83" s="29"/>
      <c r="M83" s="29"/>
      <c r="N83" s="29"/>
      <c r="O83" s="29"/>
      <c r="P83" s="29"/>
    </row>
    <row r="84" spans="9:16" x14ac:dyDescent="0.2">
      <c r="I84" s="42"/>
      <c r="J84" s="42"/>
      <c r="L84" s="29"/>
      <c r="M84" s="29"/>
      <c r="N84" s="29"/>
      <c r="O84" s="29"/>
      <c r="P84" s="29"/>
    </row>
  </sheetData>
  <mergeCells count="2">
    <mergeCell ref="K5:M5"/>
    <mergeCell ref="F5:J5"/>
  </mergeCells>
  <pageMargins left="0.2" right="0.2" top="0.25" bottom="0.25" header="0.3" footer="0.3"/>
  <pageSetup scale="36" fitToWidth="0" orientation="landscape" verticalDpi="598" r:id="rId1"/>
  <ignoredErrors>
    <ignoredError sqref="G34:H34 G50:V50 J34:V34" formulaRange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4"/>
  <sheetViews>
    <sheetView showGridLines="0" topLeftCell="B19" workbookViewId="0">
      <selection activeCell="P11" sqref="P11"/>
    </sheetView>
  </sheetViews>
  <sheetFormatPr defaultColWidth="9.140625" defaultRowHeight="12.75" x14ac:dyDescent="0.2"/>
  <cols>
    <col min="1" max="1" width="2.7109375" style="25" bestFit="1" customWidth="1"/>
    <col min="2" max="2" width="1.5703125" style="25" bestFit="1" customWidth="1"/>
    <col min="3" max="4" width="9.140625" style="25"/>
    <col min="5" max="5" width="12.42578125" style="25" customWidth="1"/>
    <col min="6" max="6" width="11" style="22" bestFit="1" customWidth="1"/>
    <col min="7" max="7" width="11.140625" style="25" bestFit="1" customWidth="1"/>
    <col min="8" max="8" width="9.85546875" style="25" customWidth="1"/>
    <col min="9" max="9" width="10.7109375" style="27" customWidth="1"/>
    <col min="10" max="10" width="10.85546875" style="27" bestFit="1" customWidth="1"/>
    <col min="11" max="11" width="10.7109375" style="25" customWidth="1"/>
    <col min="12" max="13" width="9.85546875" style="25" bestFit="1" customWidth="1"/>
    <col min="14" max="14" width="9.85546875" style="25" customWidth="1"/>
    <col min="15" max="18" width="9.85546875" style="25" bestFit="1" customWidth="1"/>
    <col min="19" max="19" width="9.85546875" style="25" customWidth="1"/>
    <col min="20" max="21" width="9.85546875" style="25" bestFit="1" customWidth="1"/>
    <col min="22" max="22" width="10.5703125" style="25" customWidth="1"/>
    <col min="23" max="23" width="9.85546875" style="25" bestFit="1" customWidth="1"/>
    <col min="24" max="16384" width="9.140625" style="25"/>
  </cols>
  <sheetData>
    <row r="1" spans="1:23" x14ac:dyDescent="0.2">
      <c r="M1" s="22"/>
      <c r="N1" s="22"/>
      <c r="Q1" s="22"/>
      <c r="V1" s="22"/>
    </row>
    <row r="2" spans="1:23" x14ac:dyDescent="0.2">
      <c r="M2" s="22"/>
      <c r="N2" s="22" t="s">
        <v>52</v>
      </c>
      <c r="Q2" s="22"/>
      <c r="V2" s="22" t="s">
        <v>52</v>
      </c>
    </row>
    <row r="3" spans="1:23" x14ac:dyDescent="0.2">
      <c r="M3" s="22"/>
      <c r="N3" s="22" t="s">
        <v>309</v>
      </c>
      <c r="Q3" s="22"/>
      <c r="V3" s="22" t="s">
        <v>309</v>
      </c>
    </row>
    <row r="4" spans="1:23" x14ac:dyDescent="0.2">
      <c r="M4" s="22"/>
      <c r="N4" s="22" t="s">
        <v>424</v>
      </c>
      <c r="Q4" s="22"/>
      <c r="V4" s="22" t="s">
        <v>425</v>
      </c>
    </row>
    <row r="6" spans="1:23" x14ac:dyDescent="0.2">
      <c r="A6" s="25" t="s">
        <v>297</v>
      </c>
      <c r="G6" s="26" t="str">
        <f>A6</f>
        <v xml:space="preserve"> </v>
      </c>
      <c r="H6" s="26"/>
      <c r="I6" s="26" t="s">
        <v>356</v>
      </c>
      <c r="Q6" s="25" t="str">
        <f>I6</f>
        <v>Year Ended September 30, 2016</v>
      </c>
      <c r="T6" s="112"/>
      <c r="U6" s="26"/>
    </row>
    <row r="9" spans="1:23" x14ac:dyDescent="0.2">
      <c r="F9" s="39"/>
      <c r="G9" s="42"/>
      <c r="H9" s="42"/>
      <c r="I9" s="29"/>
      <c r="J9" s="29"/>
      <c r="K9" s="29"/>
      <c r="P9" s="42"/>
      <c r="Q9" s="42"/>
      <c r="R9" s="42"/>
      <c r="S9" s="42"/>
      <c r="T9" s="42"/>
      <c r="U9" s="42"/>
      <c r="V9" s="42"/>
      <c r="W9" s="42"/>
    </row>
    <row r="10" spans="1:23" s="22" customFormat="1" x14ac:dyDescent="0.2">
      <c r="C10" s="26" t="s">
        <v>32</v>
      </c>
      <c r="F10" s="39"/>
      <c r="G10" s="19" t="s">
        <v>360</v>
      </c>
      <c r="H10" s="19" t="s">
        <v>296</v>
      </c>
      <c r="I10" s="19" t="s">
        <v>296</v>
      </c>
      <c r="J10" s="19" t="s">
        <v>44</v>
      </c>
      <c r="K10" s="67" t="s">
        <v>44</v>
      </c>
      <c r="L10" s="19" t="s">
        <v>44</v>
      </c>
      <c r="M10" s="19" t="s">
        <v>46</v>
      </c>
      <c r="N10" s="19" t="s">
        <v>46</v>
      </c>
      <c r="O10" s="19" t="s">
        <v>43</v>
      </c>
      <c r="P10" s="19" t="s">
        <v>43</v>
      </c>
      <c r="Q10" s="19" t="s">
        <v>43</v>
      </c>
      <c r="R10" s="19" t="s">
        <v>43</v>
      </c>
      <c r="S10" s="19" t="s">
        <v>43</v>
      </c>
      <c r="T10" s="19" t="s">
        <v>48</v>
      </c>
      <c r="U10" s="19" t="s">
        <v>45</v>
      </c>
      <c r="V10" s="19" t="s">
        <v>47</v>
      </c>
      <c r="W10" s="19"/>
    </row>
    <row r="11" spans="1:23" s="23" customFormat="1" x14ac:dyDescent="0.2">
      <c r="C11" s="50" t="s">
        <v>4</v>
      </c>
      <c r="F11" s="20"/>
      <c r="G11" s="20" t="s">
        <v>51</v>
      </c>
      <c r="H11" s="20" t="s">
        <v>49</v>
      </c>
      <c r="I11" s="20" t="s">
        <v>51</v>
      </c>
      <c r="J11" s="20" t="s">
        <v>27</v>
      </c>
      <c r="K11" s="23" t="s">
        <v>160</v>
      </c>
      <c r="L11" s="20" t="s">
        <v>51</v>
      </c>
      <c r="M11" s="20" t="s">
        <v>49</v>
      </c>
      <c r="N11" s="20" t="s">
        <v>51</v>
      </c>
      <c r="O11" s="20" t="s">
        <v>49</v>
      </c>
      <c r="P11" s="20" t="s">
        <v>50</v>
      </c>
      <c r="Q11" s="20" t="s">
        <v>27</v>
      </c>
      <c r="R11" s="20" t="s">
        <v>51</v>
      </c>
      <c r="S11" s="20" t="s">
        <v>51</v>
      </c>
      <c r="T11" s="20" t="s">
        <v>50</v>
      </c>
      <c r="U11" s="20" t="s">
        <v>51</v>
      </c>
      <c r="V11" s="20" t="s">
        <v>49</v>
      </c>
      <c r="W11" s="20"/>
    </row>
    <row r="12" spans="1:23" s="51" customFormat="1" x14ac:dyDescent="0.2">
      <c r="C12" s="52" t="s">
        <v>8</v>
      </c>
      <c r="F12" s="21" t="s">
        <v>28</v>
      </c>
      <c r="G12" s="21">
        <v>415</v>
      </c>
      <c r="H12" s="21">
        <v>35</v>
      </c>
      <c r="I12" s="21">
        <v>416</v>
      </c>
      <c r="J12" s="21">
        <v>405</v>
      </c>
      <c r="K12" s="24">
        <v>412</v>
      </c>
      <c r="L12" s="21">
        <v>415</v>
      </c>
      <c r="M12" s="21">
        <v>35</v>
      </c>
      <c r="N12" s="21">
        <v>416</v>
      </c>
      <c r="O12" s="21">
        <v>35</v>
      </c>
      <c r="P12" s="21">
        <v>194</v>
      </c>
      <c r="Q12" s="21">
        <v>405</v>
      </c>
      <c r="R12" s="21">
        <v>416</v>
      </c>
      <c r="S12" s="21">
        <v>417</v>
      </c>
      <c r="T12" s="21">
        <v>194</v>
      </c>
      <c r="U12" s="21">
        <v>416</v>
      </c>
      <c r="V12" s="21">
        <v>35</v>
      </c>
      <c r="W12" s="21"/>
    </row>
    <row r="13" spans="1:23" x14ac:dyDescent="0.2">
      <c r="A13" s="25">
        <v>1</v>
      </c>
      <c r="B13" s="25" t="s">
        <v>25</v>
      </c>
      <c r="C13" s="25" t="s">
        <v>33</v>
      </c>
      <c r="F13" s="27"/>
      <c r="G13" s="161">
        <v>342018</v>
      </c>
      <c r="H13" s="161">
        <v>306270</v>
      </c>
      <c r="I13" s="162">
        <v>313713</v>
      </c>
      <c r="J13" s="162">
        <v>1294981</v>
      </c>
      <c r="K13" s="162">
        <v>415188</v>
      </c>
      <c r="L13" s="162">
        <v>3331513</v>
      </c>
      <c r="M13" s="162">
        <v>686142</v>
      </c>
      <c r="N13" s="162">
        <v>2930513</v>
      </c>
      <c r="O13" s="162">
        <v>1823919</v>
      </c>
      <c r="P13" s="161">
        <v>1666809</v>
      </c>
      <c r="Q13" s="162">
        <v>6616821</v>
      </c>
      <c r="R13" s="162">
        <v>8550162</v>
      </c>
      <c r="S13" s="162">
        <v>949255</v>
      </c>
      <c r="T13" s="162">
        <v>1798934</v>
      </c>
      <c r="U13" s="162">
        <v>1398656</v>
      </c>
      <c r="V13" s="162">
        <v>1497565</v>
      </c>
      <c r="W13" s="27"/>
    </row>
    <row r="14" spans="1:23" x14ac:dyDescent="0.2">
      <c r="A14" s="25">
        <f>A13+1</f>
        <v>2</v>
      </c>
      <c r="B14" s="25" t="s">
        <v>25</v>
      </c>
      <c r="C14" s="25" t="s">
        <v>34</v>
      </c>
      <c r="F14" s="51"/>
      <c r="G14" s="163">
        <v>132070</v>
      </c>
      <c r="H14" s="163">
        <v>52853</v>
      </c>
      <c r="I14" s="164">
        <v>53137</v>
      </c>
      <c r="J14" s="164">
        <v>214030</v>
      </c>
      <c r="K14" s="164">
        <v>72107</v>
      </c>
      <c r="L14" s="164">
        <v>553580</v>
      </c>
      <c r="M14" s="164">
        <v>101220</v>
      </c>
      <c r="N14" s="164">
        <v>773655</v>
      </c>
      <c r="O14" s="164">
        <v>268794</v>
      </c>
      <c r="P14" s="163">
        <v>245459</v>
      </c>
      <c r="Q14" s="164">
        <v>1526460</v>
      </c>
      <c r="R14" s="164">
        <v>1519872</v>
      </c>
      <c r="S14" s="164">
        <v>155934</v>
      </c>
      <c r="T14" s="164">
        <v>495682</v>
      </c>
      <c r="U14" s="164">
        <v>699950</v>
      </c>
      <c r="V14" s="164">
        <v>226604</v>
      </c>
      <c r="W14" s="28"/>
    </row>
    <row r="15" spans="1:23" x14ac:dyDescent="0.2">
      <c r="A15" s="25">
        <f t="shared" ref="A15:A29" si="0">A14+1</f>
        <v>3</v>
      </c>
      <c r="B15" s="25" t="s">
        <v>25</v>
      </c>
      <c r="C15" s="25" t="s">
        <v>41</v>
      </c>
      <c r="F15" s="51"/>
      <c r="G15" s="163">
        <v>2734</v>
      </c>
      <c r="H15" s="163">
        <v>3108</v>
      </c>
      <c r="I15" s="164">
        <v>758</v>
      </c>
      <c r="J15" s="164">
        <v>1458</v>
      </c>
      <c r="K15" s="164">
        <v>586</v>
      </c>
      <c r="L15" s="164">
        <v>10049</v>
      </c>
      <c r="M15" s="164">
        <v>6198</v>
      </c>
      <c r="N15" s="164">
        <v>14912</v>
      </c>
      <c r="O15" s="164">
        <v>17574</v>
      </c>
      <c r="P15" s="163">
        <v>7002</v>
      </c>
      <c r="Q15" s="164">
        <v>12019</v>
      </c>
      <c r="R15" s="164">
        <v>29288</v>
      </c>
      <c r="S15" s="164">
        <v>1777</v>
      </c>
      <c r="T15" s="164">
        <v>12027</v>
      </c>
      <c r="U15" s="164">
        <v>14287</v>
      </c>
      <c r="V15" s="164">
        <v>15506</v>
      </c>
      <c r="W15" s="28"/>
    </row>
    <row r="16" spans="1:23" x14ac:dyDescent="0.2">
      <c r="F16" s="51"/>
      <c r="G16" s="106"/>
      <c r="H16" s="106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</row>
    <row r="17" spans="1:24" x14ac:dyDescent="0.2">
      <c r="A17" s="25">
        <f>A15+1</f>
        <v>4</v>
      </c>
      <c r="B17" s="25" t="s">
        <v>25</v>
      </c>
      <c r="C17" s="25" t="s">
        <v>40</v>
      </c>
      <c r="F17" s="51"/>
      <c r="G17" s="155">
        <v>2516</v>
      </c>
      <c r="H17" s="155">
        <v>3007</v>
      </c>
      <c r="I17" s="153">
        <v>731</v>
      </c>
      <c r="J17" s="153">
        <v>1373</v>
      </c>
      <c r="K17" s="153">
        <v>518</v>
      </c>
      <c r="L17" s="153">
        <v>9930</v>
      </c>
      <c r="M17" s="153">
        <v>5953</v>
      </c>
      <c r="N17" s="153">
        <v>14498</v>
      </c>
      <c r="O17" s="153">
        <v>17273</v>
      </c>
      <c r="P17" s="153">
        <v>6886</v>
      </c>
      <c r="Q17" s="153">
        <v>11657</v>
      </c>
      <c r="R17" s="153">
        <v>28937</v>
      </c>
      <c r="S17" s="153">
        <v>1760</v>
      </c>
      <c r="T17" s="153">
        <v>11420</v>
      </c>
      <c r="U17" s="153">
        <v>13979</v>
      </c>
      <c r="V17" s="153">
        <v>15214</v>
      </c>
      <c r="W17" s="28"/>
    </row>
    <row r="18" spans="1:24" x14ac:dyDescent="0.2">
      <c r="A18" s="25">
        <f t="shared" si="0"/>
        <v>5</v>
      </c>
      <c r="B18" s="25" t="s">
        <v>25</v>
      </c>
      <c r="C18" s="25" t="s">
        <v>307</v>
      </c>
      <c r="F18" s="51"/>
      <c r="G18" s="155">
        <v>2192</v>
      </c>
      <c r="H18" s="155">
        <v>2777</v>
      </c>
      <c r="I18" s="153">
        <v>665</v>
      </c>
      <c r="J18" s="153">
        <v>1050</v>
      </c>
      <c r="K18" s="153">
        <v>322</v>
      </c>
      <c r="L18" s="153">
        <v>8789</v>
      </c>
      <c r="M18" s="153">
        <v>5221</v>
      </c>
      <c r="N18" s="153">
        <v>7871</v>
      </c>
      <c r="O18" s="153">
        <v>14959</v>
      </c>
      <c r="P18" s="153">
        <v>6180</v>
      </c>
      <c r="Q18" s="153">
        <v>6544</v>
      </c>
      <c r="R18" s="153">
        <v>26127</v>
      </c>
      <c r="S18" s="153">
        <v>1610</v>
      </c>
      <c r="T18" s="153">
        <v>6596</v>
      </c>
      <c r="U18" s="153">
        <v>12714</v>
      </c>
      <c r="V18" s="153">
        <v>13809</v>
      </c>
      <c r="W18" s="28"/>
    </row>
    <row r="19" spans="1:24" s="53" customFormat="1" x14ac:dyDescent="0.2">
      <c r="A19" s="25">
        <f t="shared" si="0"/>
        <v>6</v>
      </c>
      <c r="B19" s="25" t="s">
        <v>25</v>
      </c>
      <c r="C19" s="53" t="s">
        <v>42</v>
      </c>
      <c r="F19" s="51">
        <f>SUM(G19:V19)</f>
        <v>2234558</v>
      </c>
      <c r="G19" s="165">
        <v>26194</v>
      </c>
      <c r="H19" s="165">
        <v>44773</v>
      </c>
      <c r="I19" s="156">
        <v>38463</v>
      </c>
      <c r="J19" s="156">
        <v>73655</v>
      </c>
      <c r="K19" s="156">
        <v>38483</v>
      </c>
      <c r="L19" s="156">
        <v>226149</v>
      </c>
      <c r="M19" s="156">
        <v>34711</v>
      </c>
      <c r="N19" s="156">
        <v>238814</v>
      </c>
      <c r="O19" s="156">
        <v>93125</v>
      </c>
      <c r="P19" s="156">
        <v>101502</v>
      </c>
      <c r="Q19" s="156">
        <v>380316</v>
      </c>
      <c r="R19" s="156">
        <v>546690</v>
      </c>
      <c r="S19" s="156">
        <v>28552</v>
      </c>
      <c r="T19" s="156">
        <v>51856</v>
      </c>
      <c r="U19" s="156">
        <v>192091</v>
      </c>
      <c r="V19" s="156">
        <v>119184</v>
      </c>
      <c r="W19" s="54"/>
    </row>
    <row r="20" spans="1:24" x14ac:dyDescent="0.2">
      <c r="A20" s="25">
        <f t="shared" si="0"/>
        <v>7</v>
      </c>
      <c r="B20" s="25" t="s">
        <v>25</v>
      </c>
      <c r="C20" s="25" t="s">
        <v>169</v>
      </c>
      <c r="F20" s="51"/>
      <c r="G20" s="153">
        <v>170534</v>
      </c>
      <c r="H20" s="153">
        <v>57398</v>
      </c>
      <c r="I20" s="153">
        <v>46403</v>
      </c>
      <c r="J20" s="153">
        <v>182529</v>
      </c>
      <c r="K20" s="153">
        <v>46436</v>
      </c>
      <c r="L20" s="153">
        <v>694111</v>
      </c>
      <c r="M20" s="153">
        <v>91532</v>
      </c>
      <c r="N20" s="153">
        <v>500231</v>
      </c>
      <c r="O20" s="153">
        <v>379809</v>
      </c>
      <c r="P20" s="153">
        <v>338224</v>
      </c>
      <c r="Q20" s="153">
        <v>1028336</v>
      </c>
      <c r="R20" s="153">
        <v>1898808</v>
      </c>
      <c r="S20" s="153">
        <v>140130</v>
      </c>
      <c r="T20" s="153">
        <v>346145</v>
      </c>
      <c r="U20" s="153">
        <v>1227179</v>
      </c>
      <c r="V20" s="153">
        <v>308418</v>
      </c>
      <c r="W20" s="28"/>
    </row>
    <row r="21" spans="1:24" x14ac:dyDescent="0.2">
      <c r="F21" s="51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</row>
    <row r="22" spans="1:24" x14ac:dyDescent="0.2">
      <c r="F22" s="51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</row>
    <row r="23" spans="1:24" x14ac:dyDescent="0.2">
      <c r="A23" s="25">
        <f>A20+1</f>
        <v>8</v>
      </c>
      <c r="B23" s="25" t="s">
        <v>25</v>
      </c>
      <c r="C23" s="25" t="s">
        <v>35</v>
      </c>
      <c r="F23" s="55"/>
      <c r="G23" s="55">
        <f>G13/G14</f>
        <v>2.5896721435602332</v>
      </c>
      <c r="H23" s="55">
        <f>H13/H14</f>
        <v>5.7947514805214464</v>
      </c>
      <c r="I23" s="55">
        <f t="shared" ref="I23:V23" si="1">I13/I14</f>
        <v>5.9038523063025767</v>
      </c>
      <c r="J23" s="55">
        <f t="shared" si="1"/>
        <v>6.0504648880997989</v>
      </c>
      <c r="K23" s="55">
        <f t="shared" si="1"/>
        <v>5.7579430568460763</v>
      </c>
      <c r="L23" s="55">
        <f t="shared" si="1"/>
        <v>6.0181238484049278</v>
      </c>
      <c r="M23" s="55">
        <f t="shared" si="1"/>
        <v>6.7787196206283342</v>
      </c>
      <c r="N23" s="55">
        <f t="shared" ref="N23" si="2">N13/N14</f>
        <v>3.7878809029864735</v>
      </c>
      <c r="O23" s="55">
        <f t="shared" si="1"/>
        <v>6.7855644099198642</v>
      </c>
      <c r="P23" s="55">
        <f t="shared" si="1"/>
        <v>6.7905800968797232</v>
      </c>
      <c r="Q23" s="55">
        <f t="shared" si="1"/>
        <v>4.334749027160882</v>
      </c>
      <c r="R23" s="55">
        <f t="shared" si="1"/>
        <v>5.6255803120262762</v>
      </c>
      <c r="S23" s="55">
        <f t="shared" ref="S23" si="3">S13/S14</f>
        <v>6.0875434478689705</v>
      </c>
      <c r="T23" s="55">
        <f t="shared" si="1"/>
        <v>3.6292098563191724</v>
      </c>
      <c r="U23" s="55">
        <f t="shared" si="1"/>
        <v>1.998222730195014</v>
      </c>
      <c r="V23" s="55">
        <f t="shared" si="1"/>
        <v>6.6087315316587532</v>
      </c>
      <c r="W23" s="55"/>
    </row>
    <row r="24" spans="1:24" x14ac:dyDescent="0.2">
      <c r="A24" s="25">
        <f t="shared" si="0"/>
        <v>9</v>
      </c>
      <c r="B24" s="25" t="s">
        <v>25</v>
      </c>
      <c r="C24" s="25" t="s">
        <v>53</v>
      </c>
      <c r="F24" s="28"/>
      <c r="G24" s="61">
        <f>G14/G17</f>
        <v>52.492050874403816</v>
      </c>
      <c r="H24" s="61">
        <f>H14/H17</f>
        <v>17.576654472896575</v>
      </c>
      <c r="I24" s="61">
        <f>I14/I15</f>
        <v>70.101583113456471</v>
      </c>
      <c r="J24" s="61">
        <f t="shared" ref="J24:V24" si="4">J14/J17</f>
        <v>155.88492352512745</v>
      </c>
      <c r="K24" s="61">
        <f t="shared" si="4"/>
        <v>139.20270270270271</v>
      </c>
      <c r="L24" s="61">
        <f t="shared" si="4"/>
        <v>55.748237663645519</v>
      </c>
      <c r="M24" s="61">
        <f t="shared" si="4"/>
        <v>17.00319166806652</v>
      </c>
      <c r="N24" s="61">
        <f t="shared" ref="N24" si="5">N14/N17</f>
        <v>53.36287763829494</v>
      </c>
      <c r="O24" s="61">
        <f t="shared" si="4"/>
        <v>15.561512186649685</v>
      </c>
      <c r="P24" s="61">
        <f t="shared" si="4"/>
        <v>35.646093523090329</v>
      </c>
      <c r="Q24" s="61">
        <f t="shared" si="4"/>
        <v>130.94792828343483</v>
      </c>
      <c r="R24" s="61">
        <f t="shared" si="4"/>
        <v>52.523482047206002</v>
      </c>
      <c r="S24" s="61">
        <f t="shared" ref="S24" si="6">S14/S17</f>
        <v>88.598863636363632</v>
      </c>
      <c r="T24" s="61">
        <f t="shared" si="4"/>
        <v>43.404728546409807</v>
      </c>
      <c r="U24" s="61">
        <f t="shared" si="4"/>
        <v>50.07153587524143</v>
      </c>
      <c r="V24" s="61">
        <f t="shared" si="4"/>
        <v>14.894439332194032</v>
      </c>
      <c r="W24" s="61"/>
      <c r="X24" s="66"/>
    </row>
    <row r="25" spans="1:24" x14ac:dyDescent="0.2">
      <c r="A25" s="25">
        <f t="shared" si="0"/>
        <v>10</v>
      </c>
      <c r="B25" s="25" t="s">
        <v>25</v>
      </c>
      <c r="C25" s="25" t="s">
        <v>298</v>
      </c>
      <c r="F25" s="55"/>
      <c r="G25" s="55">
        <f>G13/G17</f>
        <v>135.93720190779015</v>
      </c>
      <c r="H25" s="55">
        <f>H13/H17</f>
        <v>101.85234452943132</v>
      </c>
      <c r="I25" s="55">
        <f t="shared" ref="I25:V25" si="7">I13/I17</f>
        <v>429.15595075239401</v>
      </c>
      <c r="J25" s="55">
        <f t="shared" si="7"/>
        <v>943.1762563729061</v>
      </c>
      <c r="K25" s="55">
        <f t="shared" si="7"/>
        <v>801.52123552123555</v>
      </c>
      <c r="L25" s="55">
        <f t="shared" si="7"/>
        <v>335.49979859013092</v>
      </c>
      <c r="M25" s="55">
        <f t="shared" si="7"/>
        <v>115.25986897362674</v>
      </c>
      <c r="N25" s="55">
        <f t="shared" ref="N25" si="8">N13/N17</f>
        <v>202.13222513450131</v>
      </c>
      <c r="O25" s="55">
        <f t="shared" si="7"/>
        <v>105.59364325826434</v>
      </c>
      <c r="P25" s="55">
        <f t="shared" si="7"/>
        <v>242.0576532094104</v>
      </c>
      <c r="Q25" s="55">
        <f t="shared" si="7"/>
        <v>567.62640473535214</v>
      </c>
      <c r="R25" s="55">
        <f t="shared" si="7"/>
        <v>295.47506652382765</v>
      </c>
      <c r="S25" s="55">
        <f t="shared" ref="S25" si="9">S13/S17</f>
        <v>539.34943181818187</v>
      </c>
      <c r="T25" s="55">
        <f t="shared" si="7"/>
        <v>157.52486865148862</v>
      </c>
      <c r="U25" s="55">
        <f t="shared" si="7"/>
        <v>100.05408112168253</v>
      </c>
      <c r="V25" s="55">
        <f t="shared" si="7"/>
        <v>98.433350861049036</v>
      </c>
      <c r="W25" s="55"/>
    </row>
    <row r="26" spans="1:24" x14ac:dyDescent="0.2">
      <c r="A26" s="25">
        <f t="shared" si="0"/>
        <v>11</v>
      </c>
      <c r="B26" s="25" t="s">
        <v>25</v>
      </c>
      <c r="C26" s="25" t="s">
        <v>36</v>
      </c>
      <c r="F26" s="56"/>
      <c r="G26" s="27">
        <f>G13*G18/G17</f>
        <v>297974.34658187599</v>
      </c>
      <c r="H26" s="27">
        <f>H13*H18/H17</f>
        <v>282843.96075823082</v>
      </c>
      <c r="I26" s="27">
        <f t="shared" ref="I26:V26" si="10">I13*I18/I17</f>
        <v>285388.70725034201</v>
      </c>
      <c r="J26" s="27">
        <f t="shared" si="10"/>
        <v>990335.0691915513</v>
      </c>
      <c r="K26" s="27">
        <f t="shared" si="10"/>
        <v>258089.83783783784</v>
      </c>
      <c r="L26" s="27">
        <f t="shared" si="10"/>
        <v>2948707.7298086607</v>
      </c>
      <c r="M26" s="27">
        <f t="shared" si="10"/>
        <v>601771.77591130522</v>
      </c>
      <c r="N26" s="27">
        <f t="shared" ref="N26" si="11">N13*N18/N17</f>
        <v>1590982.7440336598</v>
      </c>
      <c r="O26" s="27">
        <f t="shared" si="10"/>
        <v>1579575.3095003762</v>
      </c>
      <c r="P26" s="27">
        <f t="shared" si="10"/>
        <v>1495916.2968341561</v>
      </c>
      <c r="Q26" s="27">
        <f t="shared" si="10"/>
        <v>3714547.1925881444</v>
      </c>
      <c r="R26" s="27">
        <f t="shared" si="10"/>
        <v>7719877.0630680444</v>
      </c>
      <c r="S26" s="27">
        <f t="shared" ref="S26" si="12">S13*S18/S17</f>
        <v>868352.58522727271</v>
      </c>
      <c r="T26" s="27">
        <f t="shared" si="10"/>
        <v>1039034.0336252189</v>
      </c>
      <c r="U26" s="27">
        <f t="shared" si="10"/>
        <v>1272087.5873810716</v>
      </c>
      <c r="V26" s="27">
        <f t="shared" si="10"/>
        <v>1359266.1420402261</v>
      </c>
      <c r="W26" s="27"/>
    </row>
    <row r="27" spans="1:24" x14ac:dyDescent="0.2">
      <c r="A27" s="25">
        <f t="shared" si="0"/>
        <v>12</v>
      </c>
      <c r="B27" s="25" t="s">
        <v>25</v>
      </c>
      <c r="C27" s="25" t="s">
        <v>37</v>
      </c>
      <c r="F27" s="57"/>
      <c r="G27" s="57">
        <f>G26/G20</f>
        <v>1.7473016910520833</v>
      </c>
      <c r="H27" s="57">
        <f>H26/H20</f>
        <v>4.9277668343536503</v>
      </c>
      <c r="I27" s="57">
        <f t="shared" ref="I27:V27" si="13">I26/I20</f>
        <v>6.1502210471379435</v>
      </c>
      <c r="J27" s="57">
        <f t="shared" si="13"/>
        <v>5.4256313746941656</v>
      </c>
      <c r="K27" s="57">
        <f t="shared" si="13"/>
        <v>5.5579687707347283</v>
      </c>
      <c r="L27" s="57">
        <f t="shared" si="13"/>
        <v>4.2481789365226321</v>
      </c>
      <c r="M27" s="57">
        <f t="shared" si="13"/>
        <v>6.5744414621258711</v>
      </c>
      <c r="N27" s="57">
        <f t="shared" ref="N27" si="14">N26/N20</f>
        <v>3.180496098869642</v>
      </c>
      <c r="O27" s="57">
        <f t="shared" si="13"/>
        <v>4.158867508406531</v>
      </c>
      <c r="P27" s="57">
        <f t="shared" si="13"/>
        <v>4.4228567364650528</v>
      </c>
      <c r="Q27" s="57">
        <f t="shared" si="13"/>
        <v>3.6121921167674227</v>
      </c>
      <c r="R27" s="57">
        <f t="shared" si="13"/>
        <v>4.0656438476497065</v>
      </c>
      <c r="S27" s="57">
        <f t="shared" ref="S27" si="15">S26/S20</f>
        <v>6.1967643276048863</v>
      </c>
      <c r="T27" s="57">
        <f t="shared" si="13"/>
        <v>3.0017305858100474</v>
      </c>
      <c r="U27" s="57">
        <f t="shared" si="13"/>
        <v>1.0365949770824563</v>
      </c>
      <c r="V27" s="57">
        <f t="shared" si="13"/>
        <v>4.4072205320059989</v>
      </c>
      <c r="W27" s="57"/>
    </row>
    <row r="28" spans="1:24" x14ac:dyDescent="0.2">
      <c r="A28" s="25">
        <f t="shared" si="0"/>
        <v>13</v>
      </c>
      <c r="B28" s="25" t="s">
        <v>25</v>
      </c>
      <c r="C28" s="25" t="s">
        <v>38</v>
      </c>
      <c r="F28" s="58">
        <f>SUM(G28:V28)</f>
        <v>1</v>
      </c>
      <c r="G28" s="59">
        <f>G19/$F19</f>
        <v>1.1722228736063239E-2</v>
      </c>
      <c r="H28" s="59">
        <f>H19/$F19</f>
        <v>2.0036624692668526E-2</v>
      </c>
      <c r="I28" s="59">
        <f t="shared" ref="I28:V28" si="16">I19/$F19</f>
        <v>1.7212800025776909E-2</v>
      </c>
      <c r="J28" s="59">
        <f t="shared" si="16"/>
        <v>3.2961775885879889E-2</v>
      </c>
      <c r="K28" s="59">
        <f t="shared" si="16"/>
        <v>1.7221750341678308E-2</v>
      </c>
      <c r="L28" s="59">
        <f t="shared" si="16"/>
        <v>0.10120524953928249</v>
      </c>
      <c r="M28" s="59">
        <f t="shared" si="16"/>
        <v>1.5533720762674319E-2</v>
      </c>
      <c r="N28" s="59">
        <f t="shared" ref="N28" si="17">N19/$F19</f>
        <v>0.10687303708384388</v>
      </c>
      <c r="O28" s="59">
        <f t="shared" si="16"/>
        <v>4.1674908415892539E-2</v>
      </c>
      <c r="P28" s="59">
        <f t="shared" si="16"/>
        <v>4.5423748231193821E-2</v>
      </c>
      <c r="Q28" s="59">
        <f t="shared" si="16"/>
        <v>0.17019741711783717</v>
      </c>
      <c r="R28" s="59">
        <f t="shared" si="16"/>
        <v>0.24465241000681118</v>
      </c>
      <c r="S28" s="59">
        <f t="shared" ref="S28" si="18">S19/$F19</f>
        <v>1.2777470980838269E-2</v>
      </c>
      <c r="T28" s="59">
        <f t="shared" si="16"/>
        <v>2.3206379069149245E-2</v>
      </c>
      <c r="U28" s="59">
        <f t="shared" si="16"/>
        <v>8.5963756590788878E-2</v>
      </c>
      <c r="V28" s="59">
        <f t="shared" si="16"/>
        <v>5.3336722519621328E-2</v>
      </c>
      <c r="W28" s="58"/>
    </row>
    <row r="29" spans="1:24" x14ac:dyDescent="0.2">
      <c r="A29" s="25">
        <f t="shared" si="0"/>
        <v>14</v>
      </c>
      <c r="B29" s="25" t="s">
        <v>25</v>
      </c>
      <c r="C29" s="25" t="s">
        <v>39</v>
      </c>
      <c r="F29" s="60">
        <f>SUM(G29:V29)</f>
        <v>3.8283028888855459</v>
      </c>
      <c r="G29" s="57">
        <f>G27*G28</f>
        <v>2.0482270093422624E-2</v>
      </c>
      <c r="H29" s="57">
        <f>H27*H28</f>
        <v>9.8735814632923358E-2</v>
      </c>
      <c r="I29" s="57">
        <f t="shared" ref="I29:V29" si="19">I27*I28</f>
        <v>0.10586252499870968</v>
      </c>
      <c r="J29" s="57">
        <f t="shared" si="19"/>
        <v>0.1788384454120675</v>
      </c>
      <c r="K29" s="57">
        <f t="shared" si="19"/>
        <v>9.5717950576438171E-2</v>
      </c>
      <c r="L29" s="57">
        <f t="shared" si="19"/>
        <v>0.42993800935829668</v>
      </c>
      <c r="M29" s="57">
        <f t="shared" si="19"/>
        <v>0.10212553784321154</v>
      </c>
      <c r="N29" s="57">
        <f t="shared" ref="N29" si="20">N27*N28</f>
        <v>0.33990927751951605</v>
      </c>
      <c r="O29" s="57">
        <f t="shared" si="19"/>
        <v>0.17332042252667337</v>
      </c>
      <c r="P29" s="57">
        <f t="shared" si="19"/>
        <v>0.20090273085982813</v>
      </c>
      <c r="Q29" s="57">
        <f t="shared" si="19"/>
        <v>0.61478576840722821</v>
      </c>
      <c r="R29" s="57">
        <f t="shared" si="19"/>
        <v>0.99466956555686536</v>
      </c>
      <c r="S29" s="57">
        <f t="shared" ref="S29" si="21">S27*S28</f>
        <v>7.9178976371065204E-2</v>
      </c>
      <c r="T29" s="57">
        <f t="shared" si="19"/>
        <v>6.9659297837767378E-2</v>
      </c>
      <c r="U29" s="57">
        <f t="shared" si="19"/>
        <v>8.9109598293150655E-2</v>
      </c>
      <c r="V29" s="57">
        <f t="shared" si="19"/>
        <v>0.23506669859838186</v>
      </c>
      <c r="W29" s="57"/>
    </row>
    <row r="30" spans="1:24" x14ac:dyDescent="0.2">
      <c r="G30" s="27"/>
      <c r="H30" s="27"/>
      <c r="I30" s="25"/>
      <c r="J30" s="25"/>
      <c r="M30" s="27"/>
      <c r="N30" s="27"/>
    </row>
    <row r="31" spans="1:24" x14ac:dyDescent="0.2">
      <c r="C31" s="26" t="s">
        <v>168</v>
      </c>
      <c r="G31" s="73">
        <f>G15/G17-1</f>
        <v>8.6645468998410191E-2</v>
      </c>
      <c r="H31" s="73">
        <f>H15/H17-1</f>
        <v>3.3588293980711725E-2</v>
      </c>
      <c r="I31" s="49">
        <f t="shared" ref="I31:V31" si="22">I15/I17-1</f>
        <v>3.6935704514363898E-2</v>
      </c>
      <c r="J31" s="49">
        <f t="shared" si="22"/>
        <v>6.1908230152949661E-2</v>
      </c>
      <c r="K31" s="49">
        <f t="shared" si="22"/>
        <v>0.13127413127413123</v>
      </c>
      <c r="L31" s="49">
        <f t="shared" si="22"/>
        <v>1.1983887210473387E-2</v>
      </c>
      <c r="M31" s="49">
        <f t="shared" si="22"/>
        <v>4.1155719805140212E-2</v>
      </c>
      <c r="N31" s="49">
        <f t="shared" ref="N31" si="23">N15/N17-1</f>
        <v>2.8555662850048291E-2</v>
      </c>
      <c r="O31" s="49">
        <f t="shared" si="22"/>
        <v>1.7426040641463469E-2</v>
      </c>
      <c r="P31" s="49">
        <f t="shared" si="22"/>
        <v>1.6845774034272454E-2</v>
      </c>
      <c r="Q31" s="49">
        <f t="shared" si="22"/>
        <v>3.1054302136055645E-2</v>
      </c>
      <c r="R31" s="49">
        <f t="shared" si="22"/>
        <v>1.2129799218993043E-2</v>
      </c>
      <c r="S31" s="49">
        <f t="shared" si="22"/>
        <v>9.659090909091006E-3</v>
      </c>
      <c r="T31" s="49">
        <f t="shared" si="22"/>
        <v>5.31523642732048E-2</v>
      </c>
      <c r="U31" s="49">
        <f t="shared" si="22"/>
        <v>2.2033049574361474E-2</v>
      </c>
      <c r="V31" s="49">
        <f t="shared" si="22"/>
        <v>1.9192848691994113E-2</v>
      </c>
    </row>
    <row r="32" spans="1:24" x14ac:dyDescent="0.2">
      <c r="C32" s="25" t="s">
        <v>361</v>
      </c>
      <c r="G32" s="177">
        <f>+G14/G15</f>
        <v>48.306510607168981</v>
      </c>
      <c r="H32" s="177">
        <f t="shared" ref="H32:V32" si="24">+H14/H15</f>
        <v>17.005469755469754</v>
      </c>
      <c r="I32" s="177">
        <f t="shared" si="24"/>
        <v>70.101583113456471</v>
      </c>
      <c r="J32" s="177">
        <f t="shared" si="24"/>
        <v>146.79698216735252</v>
      </c>
      <c r="K32" s="177">
        <f t="shared" si="24"/>
        <v>123.04948805460751</v>
      </c>
      <c r="L32" s="177">
        <f t="shared" si="24"/>
        <v>55.088068464523836</v>
      </c>
      <c r="M32" s="177">
        <f t="shared" si="24"/>
        <v>16.331074540174249</v>
      </c>
      <c r="N32" s="177">
        <f t="shared" si="24"/>
        <v>51.881370708154506</v>
      </c>
      <c r="O32" s="177">
        <f t="shared" si="24"/>
        <v>15.294981222260157</v>
      </c>
      <c r="P32" s="177">
        <f t="shared" si="24"/>
        <v>35.055555555555557</v>
      </c>
      <c r="Q32" s="177">
        <f t="shared" si="24"/>
        <v>127.00391047508113</v>
      </c>
      <c r="R32" s="177">
        <f t="shared" si="24"/>
        <v>51.894018027861243</v>
      </c>
      <c r="S32" s="177">
        <f t="shared" si="24"/>
        <v>87.751266178953287</v>
      </c>
      <c r="T32" s="177">
        <f t="shared" si="24"/>
        <v>41.214101604722707</v>
      </c>
      <c r="U32" s="177">
        <f t="shared" si="24"/>
        <v>48.992090711835935</v>
      </c>
      <c r="V32" s="177">
        <f t="shared" si="24"/>
        <v>14.613955888043337</v>
      </c>
    </row>
    <row r="33" spans="6:20" x14ac:dyDescent="0.2">
      <c r="M33" s="22"/>
      <c r="N33" s="22"/>
    </row>
    <row r="34" spans="6:20" x14ac:dyDescent="0.2">
      <c r="M34" s="22"/>
      <c r="N34" s="22"/>
    </row>
    <row r="35" spans="6:20" ht="15" x14ac:dyDescent="0.25">
      <c r="M35" s="22"/>
      <c r="N35" s="22"/>
      <c r="R35"/>
      <c r="S35" s="135"/>
      <c r="T35"/>
    </row>
    <row r="36" spans="6:20" ht="15" x14ac:dyDescent="0.25">
      <c r="M36" s="22"/>
      <c r="N36" s="22"/>
      <c r="R36" s="95"/>
      <c r="S36" s="95"/>
      <c r="T36" s="100"/>
    </row>
    <row r="37" spans="6:20" ht="15" x14ac:dyDescent="0.25">
      <c r="R37" s="107"/>
      <c r="S37" s="107"/>
      <c r="T37" s="100"/>
    </row>
    <row r="38" spans="6:20" ht="15" x14ac:dyDescent="0.25">
      <c r="G38" s="26"/>
      <c r="H38" s="26"/>
      <c r="I38" s="26"/>
      <c r="R38" s="108"/>
      <c r="S38" s="108"/>
      <c r="T38" s="100"/>
    </row>
    <row r="39" spans="6:20" ht="15" x14ac:dyDescent="0.25">
      <c r="R39" s="109"/>
      <c r="S39" s="109"/>
      <c r="T39" s="100"/>
    </row>
    <row r="40" spans="6:20" ht="15" x14ac:dyDescent="0.25">
      <c r="R40" s="110"/>
      <c r="S40" s="110"/>
      <c r="T40" s="100"/>
    </row>
    <row r="41" spans="6:20" ht="15" x14ac:dyDescent="0.25">
      <c r="F41" s="39"/>
      <c r="G41" s="178"/>
      <c r="H41" s="178"/>
      <c r="I41" s="121"/>
      <c r="J41" s="121"/>
      <c r="K41" s="121"/>
      <c r="L41" s="179"/>
      <c r="M41" s="179"/>
      <c r="N41" s="179"/>
      <c r="R41" s="110"/>
      <c r="S41" s="110"/>
      <c r="T41" s="100"/>
    </row>
    <row r="42" spans="6:20" ht="15" x14ac:dyDescent="0.25">
      <c r="F42" s="39"/>
      <c r="G42" s="176"/>
      <c r="H42" s="176"/>
      <c r="I42" s="176"/>
      <c r="J42" s="176"/>
      <c r="K42" s="180"/>
      <c r="L42" s="176"/>
      <c r="M42" s="176"/>
      <c r="N42" s="176"/>
      <c r="R42" s="109"/>
      <c r="S42" s="109"/>
      <c r="T42" s="100"/>
    </row>
    <row r="43" spans="6:20" ht="15" x14ac:dyDescent="0.25">
      <c r="F43" s="20"/>
      <c r="G43" s="174"/>
      <c r="H43" s="174"/>
      <c r="I43" s="174"/>
      <c r="J43" s="174"/>
      <c r="K43" s="181"/>
      <c r="L43" s="174"/>
      <c r="M43" s="174"/>
      <c r="N43" s="174"/>
      <c r="R43" s="110"/>
      <c r="S43" s="110"/>
      <c r="T43" s="100"/>
    </row>
    <row r="44" spans="6:20" ht="15" x14ac:dyDescent="0.25">
      <c r="F44" s="21"/>
      <c r="G44" s="175"/>
      <c r="H44" s="175"/>
      <c r="I44" s="175"/>
      <c r="J44" s="175"/>
      <c r="K44" s="182"/>
      <c r="L44" s="175"/>
      <c r="M44" s="175"/>
      <c r="N44" s="175"/>
      <c r="R44" s="110"/>
      <c r="S44" s="110"/>
      <c r="T44" s="100"/>
    </row>
    <row r="45" spans="6:20" ht="15" x14ac:dyDescent="0.25">
      <c r="F45" s="27"/>
      <c r="G45" s="183"/>
      <c r="H45" s="183"/>
      <c r="I45" s="184"/>
      <c r="J45" s="184"/>
      <c r="K45" s="184"/>
      <c r="L45" s="184"/>
      <c r="M45" s="184"/>
      <c r="N45" s="184"/>
      <c r="R45" s="109"/>
      <c r="S45" s="109"/>
      <c r="T45" s="100"/>
    </row>
    <row r="46" spans="6:20" ht="15" x14ac:dyDescent="0.25">
      <c r="F46" s="51"/>
      <c r="G46" s="185"/>
      <c r="H46" s="185"/>
      <c r="I46" s="186"/>
      <c r="J46" s="186"/>
      <c r="K46" s="186"/>
      <c r="L46" s="186"/>
      <c r="M46" s="186"/>
      <c r="N46" s="186"/>
      <c r="R46" s="110"/>
      <c r="S46" s="110"/>
      <c r="T46" s="100"/>
    </row>
    <row r="47" spans="6:20" ht="15" x14ac:dyDescent="0.25">
      <c r="F47" s="51"/>
      <c r="G47" s="185"/>
      <c r="H47" s="185"/>
      <c r="I47" s="186"/>
      <c r="J47" s="186"/>
      <c r="K47" s="186"/>
      <c r="L47" s="186"/>
      <c r="M47" s="186"/>
      <c r="N47" s="186"/>
      <c r="R47" s="109"/>
      <c r="S47" s="109"/>
      <c r="T47" s="100"/>
    </row>
    <row r="48" spans="6:20" ht="15" x14ac:dyDescent="0.25">
      <c r="F48" s="51"/>
      <c r="G48" s="187"/>
      <c r="H48" s="187"/>
      <c r="I48" s="186"/>
      <c r="J48" s="186"/>
      <c r="K48" s="186"/>
      <c r="L48" s="186"/>
      <c r="M48" s="186"/>
      <c r="N48" s="186"/>
      <c r="R48" s="110"/>
      <c r="S48" s="110"/>
      <c r="T48" s="100"/>
    </row>
    <row r="49" spans="6:20" ht="15" x14ac:dyDescent="0.25">
      <c r="F49" s="51"/>
      <c r="G49" s="188"/>
      <c r="H49" s="188"/>
      <c r="I49" s="113"/>
      <c r="J49" s="113"/>
      <c r="K49" s="113"/>
      <c r="L49" s="113"/>
      <c r="M49" s="113"/>
      <c r="N49" s="113"/>
      <c r="R49" s="110"/>
      <c r="S49" s="110"/>
      <c r="T49" s="100"/>
    </row>
    <row r="50" spans="6:20" ht="15" x14ac:dyDescent="0.25">
      <c r="F50" s="51"/>
      <c r="G50" s="188"/>
      <c r="H50" s="188"/>
      <c r="I50" s="113"/>
      <c r="J50" s="113"/>
      <c r="K50" s="113"/>
      <c r="L50" s="113"/>
      <c r="M50" s="113"/>
      <c r="N50" s="113"/>
      <c r="R50" s="95"/>
      <c r="S50" s="95"/>
      <c r="T50" s="100"/>
    </row>
    <row r="51" spans="6:20" ht="15" x14ac:dyDescent="0.25">
      <c r="F51" s="51"/>
      <c r="G51" s="189"/>
      <c r="H51" s="189"/>
      <c r="I51" s="190"/>
      <c r="J51" s="190"/>
      <c r="K51" s="190"/>
      <c r="L51" s="190"/>
      <c r="M51" s="190"/>
      <c r="N51" s="190"/>
      <c r="R51"/>
      <c r="S51" s="135"/>
      <c r="T51"/>
    </row>
    <row r="52" spans="6:20" x14ac:dyDescent="0.2">
      <c r="F52" s="51"/>
      <c r="G52" s="113"/>
      <c r="H52" s="113"/>
      <c r="I52" s="113"/>
      <c r="J52" s="113"/>
      <c r="K52" s="113"/>
      <c r="L52" s="113"/>
      <c r="M52" s="113"/>
      <c r="N52" s="113"/>
    </row>
    <row r="53" spans="6:20" x14ac:dyDescent="0.2">
      <c r="F53" s="51"/>
      <c r="G53" s="186"/>
      <c r="H53" s="186"/>
      <c r="I53" s="186"/>
      <c r="J53" s="186"/>
      <c r="K53" s="186"/>
      <c r="L53" s="186"/>
      <c r="M53" s="186"/>
      <c r="N53" s="186"/>
    </row>
    <row r="54" spans="6:20" x14ac:dyDescent="0.2">
      <c r="F54" s="51"/>
      <c r="G54" s="186"/>
      <c r="H54" s="186"/>
      <c r="I54" s="186"/>
      <c r="J54" s="186"/>
      <c r="K54" s="186"/>
      <c r="L54" s="186"/>
      <c r="M54" s="186"/>
      <c r="N54" s="186"/>
    </row>
    <row r="55" spans="6:20" x14ac:dyDescent="0.2">
      <c r="F55" s="55"/>
      <c r="G55" s="191"/>
      <c r="H55" s="191"/>
      <c r="I55" s="191"/>
      <c r="J55" s="191"/>
      <c r="K55" s="191"/>
      <c r="L55" s="191"/>
      <c r="M55" s="191"/>
      <c r="N55" s="191"/>
    </row>
    <row r="56" spans="6:20" x14ac:dyDescent="0.2">
      <c r="F56" s="28"/>
      <c r="G56" s="186"/>
      <c r="H56" s="186"/>
      <c r="I56" s="186"/>
      <c r="J56" s="186"/>
      <c r="K56" s="186"/>
      <c r="L56" s="186"/>
      <c r="M56" s="186"/>
      <c r="N56" s="186"/>
    </row>
    <row r="57" spans="6:20" x14ac:dyDescent="0.2">
      <c r="F57" s="55"/>
      <c r="G57" s="191"/>
      <c r="H57" s="191"/>
      <c r="I57" s="191"/>
      <c r="J57" s="191"/>
      <c r="K57" s="191"/>
      <c r="L57" s="191"/>
      <c r="M57" s="191"/>
      <c r="N57" s="191"/>
    </row>
    <row r="58" spans="6:20" x14ac:dyDescent="0.2">
      <c r="F58" s="56"/>
      <c r="G58" s="184"/>
      <c r="H58" s="184"/>
      <c r="I58" s="184"/>
      <c r="J58" s="184"/>
      <c r="K58" s="184"/>
      <c r="L58" s="184"/>
      <c r="M58" s="184"/>
      <c r="N58" s="184"/>
    </row>
    <row r="59" spans="6:20" x14ac:dyDescent="0.2">
      <c r="F59" s="57"/>
      <c r="G59" s="57"/>
      <c r="H59" s="57"/>
      <c r="I59" s="57"/>
      <c r="J59" s="57"/>
      <c r="K59" s="57"/>
      <c r="L59" s="57"/>
      <c r="M59" s="57"/>
      <c r="N59" s="57"/>
    </row>
    <row r="60" spans="6:20" x14ac:dyDescent="0.2">
      <c r="F60" s="58"/>
      <c r="G60" s="59"/>
      <c r="H60" s="59"/>
      <c r="I60" s="59"/>
      <c r="J60" s="59"/>
      <c r="K60" s="59"/>
      <c r="L60" s="59"/>
      <c r="M60" s="59"/>
      <c r="N60" s="59"/>
    </row>
    <row r="61" spans="6:20" x14ac:dyDescent="0.2">
      <c r="F61" s="60"/>
      <c r="G61" s="57"/>
      <c r="H61" s="57"/>
      <c r="I61" s="57"/>
      <c r="J61" s="57"/>
      <c r="K61" s="57"/>
      <c r="L61" s="57"/>
      <c r="M61" s="57"/>
      <c r="N61" s="57"/>
    </row>
    <row r="62" spans="6:20" x14ac:dyDescent="0.2">
      <c r="G62" s="27"/>
      <c r="H62" s="27"/>
      <c r="I62" s="25"/>
      <c r="J62" s="25"/>
      <c r="M62" s="27"/>
      <c r="N62" s="27"/>
    </row>
    <row r="63" spans="6:20" x14ac:dyDescent="0.2">
      <c r="G63" s="73"/>
      <c r="H63" s="73"/>
      <c r="I63" s="49"/>
      <c r="J63" s="49"/>
      <c r="K63" s="49"/>
      <c r="L63" s="49"/>
      <c r="M63" s="49"/>
      <c r="N63" s="49"/>
    </row>
    <row r="64" spans="6:20" x14ac:dyDescent="0.2">
      <c r="G64" s="177"/>
      <c r="H64" s="177"/>
      <c r="I64" s="177"/>
      <c r="J64" s="177"/>
      <c r="K64" s="177"/>
      <c r="L64" s="177"/>
      <c r="M64" s="177"/>
      <c r="N64" s="177"/>
    </row>
  </sheetData>
  <pageMargins left="0.7" right="0.7" top="0.75" bottom="0.75" header="0.3" footer="0.3"/>
  <pageSetup orientation="portrait" verticalDpi="598" r:id="rId1"/>
  <ignoredErrors>
    <ignoredError sqref="I24" 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4"/>
  <sheetViews>
    <sheetView showGridLines="0" topLeftCell="A118" workbookViewId="0">
      <selection activeCell="I84" sqref="I84"/>
    </sheetView>
  </sheetViews>
  <sheetFormatPr defaultColWidth="9.140625" defaultRowHeight="15" x14ac:dyDescent="0.25"/>
  <cols>
    <col min="1" max="1" width="9.140625" style="2"/>
    <col min="2" max="2" width="42.140625" style="2" customWidth="1"/>
    <col min="3" max="3" width="9.140625" style="2"/>
    <col min="4" max="4" width="10.7109375" style="2" bestFit="1" customWidth="1"/>
    <col min="5" max="5" width="10.42578125" style="2" bestFit="1" customWidth="1"/>
    <col min="6" max="9" width="9.140625" style="2"/>
    <col min="10" max="10" width="18.5703125" style="10" customWidth="1"/>
    <col min="11" max="11" width="7.7109375" style="10" bestFit="1" customWidth="1"/>
    <col min="12" max="12" width="12.42578125" style="10" customWidth="1"/>
    <col min="13" max="13" width="11.7109375" style="10" customWidth="1"/>
    <col min="14" max="14" width="24.85546875" style="10" customWidth="1"/>
    <col min="15" max="16384" width="9.140625" style="2"/>
  </cols>
  <sheetData>
    <row r="1" spans="1:18" x14ac:dyDescent="0.25">
      <c r="A1" s="12"/>
      <c r="B1" s="10"/>
      <c r="C1" s="10"/>
      <c r="D1" s="10"/>
      <c r="E1" s="10"/>
      <c r="F1" s="10"/>
      <c r="G1" s="10"/>
      <c r="H1" s="11"/>
      <c r="I1" s="12"/>
      <c r="N1" s="11"/>
    </row>
    <row r="2" spans="1:18" x14ac:dyDescent="0.25">
      <c r="A2" s="12"/>
      <c r="B2" s="10"/>
      <c r="C2" s="10"/>
      <c r="D2" s="10"/>
      <c r="E2" s="10"/>
      <c r="F2" s="10"/>
      <c r="G2" s="10"/>
      <c r="H2" s="11" t="s">
        <v>52</v>
      </c>
      <c r="I2" s="12"/>
      <c r="N2" s="11"/>
    </row>
    <row r="3" spans="1:18" x14ac:dyDescent="0.25">
      <c r="A3" s="12"/>
      <c r="B3" s="10"/>
      <c r="C3" s="10"/>
      <c r="D3" s="10"/>
      <c r="E3" s="10"/>
      <c r="F3" s="10"/>
      <c r="G3" s="10"/>
      <c r="H3" s="11" t="s">
        <v>426</v>
      </c>
      <c r="I3" s="12"/>
      <c r="N3" s="11"/>
    </row>
    <row r="4" spans="1:18" x14ac:dyDescent="0.25">
      <c r="A4" s="12"/>
      <c r="B4" s="10"/>
      <c r="C4" s="10"/>
      <c r="D4" s="10"/>
      <c r="E4" s="10"/>
      <c r="F4" s="10"/>
      <c r="G4" s="10"/>
      <c r="H4" s="10"/>
      <c r="I4" s="12"/>
    </row>
    <row r="5" spans="1:18" x14ac:dyDescent="0.25">
      <c r="A5" s="13" t="s">
        <v>154</v>
      </c>
      <c r="B5" s="14"/>
      <c r="C5" s="14"/>
      <c r="D5" s="14"/>
      <c r="E5" s="14"/>
      <c r="F5" s="14"/>
      <c r="G5" s="14"/>
      <c r="H5" s="12"/>
      <c r="I5" s="13"/>
      <c r="J5" s="14"/>
      <c r="K5" s="14"/>
      <c r="L5" s="14"/>
      <c r="M5" s="14"/>
      <c r="N5" s="14"/>
    </row>
    <row r="6" spans="1:18" x14ac:dyDescent="0.25">
      <c r="A6" s="13" t="s">
        <v>349</v>
      </c>
      <c r="B6" s="14"/>
      <c r="C6" s="14"/>
      <c r="D6" s="14"/>
      <c r="E6" s="14"/>
      <c r="F6" s="14"/>
      <c r="G6" s="14"/>
      <c r="H6" s="12"/>
      <c r="I6" s="13"/>
      <c r="J6" s="14"/>
      <c r="K6" s="14"/>
      <c r="L6" s="14"/>
      <c r="M6" s="14"/>
      <c r="N6" s="14"/>
    </row>
    <row r="7" spans="1:18" x14ac:dyDescent="0.25">
      <c r="A7" s="13"/>
      <c r="B7" s="14"/>
      <c r="C7" s="14"/>
      <c r="D7" s="14"/>
      <c r="E7" s="14"/>
      <c r="F7" s="14"/>
      <c r="G7" s="14"/>
      <c r="H7" s="12"/>
      <c r="I7" s="13"/>
      <c r="J7" s="14"/>
      <c r="K7" s="14"/>
      <c r="L7" s="14"/>
      <c r="M7" s="14"/>
      <c r="N7" s="14"/>
    </row>
    <row r="8" spans="1:18" x14ac:dyDescent="0.25">
      <c r="A8" s="10"/>
      <c r="B8" s="10"/>
      <c r="C8" s="11" t="s">
        <v>155</v>
      </c>
      <c r="D8" s="11" t="s">
        <v>156</v>
      </c>
      <c r="E8" s="11"/>
      <c r="F8" s="11" t="s">
        <v>157</v>
      </c>
      <c r="G8" s="10"/>
      <c r="H8" s="12"/>
      <c r="I8" s="10"/>
      <c r="K8" s="11"/>
      <c r="L8" s="11"/>
      <c r="M8" s="11"/>
      <c r="N8" s="11"/>
    </row>
    <row r="9" spans="1:18" x14ac:dyDescent="0.25">
      <c r="A9" s="15"/>
      <c r="B9" s="15" t="s">
        <v>158</v>
      </c>
      <c r="C9" s="16" t="s">
        <v>159</v>
      </c>
      <c r="D9" s="17" t="s">
        <v>11</v>
      </c>
      <c r="E9" s="16" t="s">
        <v>109</v>
      </c>
      <c r="F9" s="16" t="s">
        <v>109</v>
      </c>
      <c r="G9" s="10"/>
      <c r="H9" s="13"/>
      <c r="I9" s="15"/>
      <c r="J9" s="15"/>
      <c r="K9" s="16"/>
      <c r="L9" s="17"/>
      <c r="M9" s="16"/>
      <c r="N9" s="16"/>
    </row>
    <row r="10" spans="1:18" x14ac:dyDescent="0.25">
      <c r="A10" s="12"/>
      <c r="B10" s="199" t="s">
        <v>187</v>
      </c>
      <c r="C10" s="10">
        <v>416</v>
      </c>
      <c r="D10" s="12">
        <v>546690.23850000033</v>
      </c>
      <c r="E10" s="102">
        <f t="shared" ref="E10:E40" si="0">D10/$D$65</f>
        <v>0.22843373642921297</v>
      </c>
      <c r="F10" s="18">
        <f>E10</f>
        <v>0.22843373642921297</v>
      </c>
      <c r="G10" s="10"/>
      <c r="H10" s="13"/>
      <c r="I10" s="12"/>
      <c r="J10" s="138" t="s">
        <v>187</v>
      </c>
      <c r="K10" s="144">
        <v>416</v>
      </c>
      <c r="L10" s="145">
        <v>546690.23850000033</v>
      </c>
      <c r="M10" s="102"/>
      <c r="N10" s="18"/>
    </row>
    <row r="11" spans="1:18" x14ac:dyDescent="0.25">
      <c r="A11" s="12"/>
      <c r="B11" s="199" t="s">
        <v>187</v>
      </c>
      <c r="C11" s="10">
        <v>405</v>
      </c>
      <c r="D11" s="12">
        <v>380316.41950000008</v>
      </c>
      <c r="E11" s="102">
        <f t="shared" si="0"/>
        <v>0.15891467345408794</v>
      </c>
      <c r="F11" s="18">
        <f t="shared" ref="F11:F63" si="1">F10+E11</f>
        <v>0.38734840988330088</v>
      </c>
      <c r="G11" s="10"/>
      <c r="H11" s="13"/>
      <c r="I11" s="12"/>
      <c r="J11" s="146" t="s">
        <v>187</v>
      </c>
      <c r="K11" s="144">
        <v>405</v>
      </c>
      <c r="L11" s="145">
        <v>380316.41950000008</v>
      </c>
      <c r="M11" s="102"/>
      <c r="N11" s="15" t="s">
        <v>158</v>
      </c>
      <c r="O11" s="16" t="s">
        <v>159</v>
      </c>
      <c r="P11" s="17" t="s">
        <v>11</v>
      </c>
      <c r="Q11" s="16" t="s">
        <v>109</v>
      </c>
      <c r="R11" s="16" t="s">
        <v>109</v>
      </c>
    </row>
    <row r="12" spans="1:18" x14ac:dyDescent="0.25">
      <c r="A12" s="12"/>
      <c r="B12" s="199" t="s">
        <v>201</v>
      </c>
      <c r="C12" s="10">
        <v>416</v>
      </c>
      <c r="D12" s="12">
        <v>238814.14150000003</v>
      </c>
      <c r="E12" s="102">
        <f t="shared" si="0"/>
        <v>9.9788148412274499E-2</v>
      </c>
      <c r="F12" s="18">
        <f t="shared" si="1"/>
        <v>0.48713655829557539</v>
      </c>
      <c r="G12" s="10"/>
      <c r="H12" s="10"/>
      <c r="I12" s="12"/>
      <c r="J12" s="147" t="s">
        <v>281</v>
      </c>
      <c r="K12" s="148">
        <v>405</v>
      </c>
      <c r="L12" s="149">
        <v>340415.38750000001</v>
      </c>
      <c r="M12" s="102"/>
      <c r="N12" s="136" t="s">
        <v>151</v>
      </c>
      <c r="O12" s="96">
        <v>35</v>
      </c>
      <c r="P12" s="137">
        <v>44773.436999999984</v>
      </c>
      <c r="Q12" s="102">
        <v>1.8708516791429708E-2</v>
      </c>
      <c r="R12" s="18">
        <v>0.86417581819618106</v>
      </c>
    </row>
    <row r="13" spans="1:18" x14ac:dyDescent="0.25">
      <c r="A13" s="12"/>
      <c r="B13" s="199" t="s">
        <v>173</v>
      </c>
      <c r="C13" s="10">
        <v>415</v>
      </c>
      <c r="D13" s="12">
        <v>226149.12900000031</v>
      </c>
      <c r="E13" s="102">
        <f t="shared" si="0"/>
        <v>9.4496091002879909E-2</v>
      </c>
      <c r="F13" s="18">
        <f t="shared" si="1"/>
        <v>0.58163264929845526</v>
      </c>
      <c r="G13" s="10"/>
      <c r="H13" s="15"/>
      <c r="I13" s="12"/>
      <c r="J13" s="138" t="s">
        <v>151</v>
      </c>
      <c r="K13" s="144">
        <v>412</v>
      </c>
      <c r="L13" s="145">
        <v>326201.4680000004</v>
      </c>
      <c r="M13" s="102"/>
      <c r="N13" s="136" t="s">
        <v>151</v>
      </c>
      <c r="O13" s="96">
        <v>416</v>
      </c>
      <c r="P13" s="137">
        <v>38463.377500000002</v>
      </c>
      <c r="Q13" s="140">
        <v>1.6071867429204731E-2</v>
      </c>
      <c r="R13" s="18">
        <v>0.89632778237332589</v>
      </c>
    </row>
    <row r="14" spans="1:18" x14ac:dyDescent="0.25">
      <c r="A14" s="12"/>
      <c r="B14" s="199" t="s">
        <v>194</v>
      </c>
      <c r="C14" s="10">
        <v>416</v>
      </c>
      <c r="D14" s="12">
        <v>192090.56949999993</v>
      </c>
      <c r="E14" s="102">
        <f t="shared" si="0"/>
        <v>8.0264770492514237E-2</v>
      </c>
      <c r="F14" s="18">
        <f t="shared" si="1"/>
        <v>0.6618974197909695</v>
      </c>
      <c r="G14" s="10"/>
      <c r="H14" s="12"/>
      <c r="I14" s="12"/>
      <c r="J14" s="138" t="s">
        <v>201</v>
      </c>
      <c r="K14" s="144">
        <v>416</v>
      </c>
      <c r="L14" s="145">
        <v>238814.14150000003</v>
      </c>
      <c r="M14" s="102"/>
      <c r="N14" s="136" t="s">
        <v>173</v>
      </c>
      <c r="O14" s="96">
        <v>405</v>
      </c>
      <c r="P14" s="137">
        <v>73655.318500000008</v>
      </c>
      <c r="Q14" s="102">
        <v>3.077676978283695E-2</v>
      </c>
      <c r="R14" s="18">
        <v>0.82379954507919007</v>
      </c>
    </row>
    <row r="15" spans="1:18" x14ac:dyDescent="0.25">
      <c r="A15" s="12"/>
      <c r="B15" s="199" t="s">
        <v>191</v>
      </c>
      <c r="C15" s="10">
        <v>35</v>
      </c>
      <c r="D15" s="12">
        <v>119183.66450000001</v>
      </c>
      <c r="E15" s="102">
        <f t="shared" si="0"/>
        <v>4.9800724223212432E-2</v>
      </c>
      <c r="F15" s="18">
        <f t="shared" si="1"/>
        <v>0.71169814401418197</v>
      </c>
      <c r="G15" s="10"/>
      <c r="H15" s="12"/>
      <c r="I15" s="12"/>
      <c r="J15" s="138" t="s">
        <v>173</v>
      </c>
      <c r="K15" s="144">
        <v>415</v>
      </c>
      <c r="L15" s="145">
        <v>226149.12900000031</v>
      </c>
      <c r="M15" s="102"/>
      <c r="N15" s="136" t="s">
        <v>173</v>
      </c>
      <c r="O15" s="96">
        <v>412</v>
      </c>
      <c r="P15" s="137">
        <v>38483.072</v>
      </c>
      <c r="Q15" s="102">
        <v>1.6080096747940049E-2</v>
      </c>
      <c r="R15" s="18">
        <v>0.88025591494412114</v>
      </c>
    </row>
    <row r="16" spans="1:18" x14ac:dyDescent="0.25">
      <c r="A16" s="12"/>
      <c r="B16" s="199" t="s">
        <v>187</v>
      </c>
      <c r="C16" s="10">
        <v>194</v>
      </c>
      <c r="D16" s="12">
        <v>101501.55450000006</v>
      </c>
      <c r="E16" s="102">
        <f t="shared" si="0"/>
        <v>4.2412279779179544E-2</v>
      </c>
      <c r="F16" s="18">
        <f t="shared" si="1"/>
        <v>0.75411042379336146</v>
      </c>
      <c r="G16" s="10"/>
      <c r="H16" s="12"/>
      <c r="I16" s="12"/>
      <c r="J16" s="146" t="s">
        <v>194</v>
      </c>
      <c r="K16" s="144">
        <v>416</v>
      </c>
      <c r="L16" s="145">
        <v>192090.56949999993</v>
      </c>
      <c r="M16" s="102"/>
      <c r="N16" s="136" t="s">
        <v>173</v>
      </c>
      <c r="O16" s="96">
        <v>415</v>
      </c>
      <c r="P16" s="137">
        <v>226149.12900000031</v>
      </c>
      <c r="Q16" s="102">
        <v>9.4496091002879909E-2</v>
      </c>
      <c r="R16" s="18">
        <v>0.58163264929845526</v>
      </c>
    </row>
    <row r="17" spans="1:18" x14ac:dyDescent="0.25">
      <c r="A17" s="12"/>
      <c r="B17" s="199" t="s">
        <v>187</v>
      </c>
      <c r="C17" s="10">
        <v>35</v>
      </c>
      <c r="D17" s="12">
        <v>93125.486000000019</v>
      </c>
      <c r="E17" s="102">
        <f t="shared" si="0"/>
        <v>3.8912351502991674E-2</v>
      </c>
      <c r="F17" s="18">
        <f t="shared" si="1"/>
        <v>0.79302277529635312</v>
      </c>
      <c r="G17" s="10"/>
      <c r="H17" s="12"/>
      <c r="I17" s="12"/>
      <c r="J17" s="146" t="s">
        <v>191</v>
      </c>
      <c r="K17" s="144">
        <v>35</v>
      </c>
      <c r="L17" s="145">
        <v>119183.66450000001</v>
      </c>
      <c r="M17" s="102"/>
      <c r="N17" s="150" t="s">
        <v>201</v>
      </c>
      <c r="O17" s="93">
        <v>35</v>
      </c>
      <c r="P17" s="151">
        <v>34711.461499999983</v>
      </c>
      <c r="Q17" s="140">
        <v>1.4504134679850818E-2</v>
      </c>
      <c r="R17" s="18">
        <v>0.91083191705317668</v>
      </c>
    </row>
    <row r="18" spans="1:18" x14ac:dyDescent="0.25">
      <c r="A18" s="12"/>
      <c r="B18" s="199" t="s">
        <v>173</v>
      </c>
      <c r="C18" s="10">
        <v>405</v>
      </c>
      <c r="D18" s="12">
        <v>73655.318500000008</v>
      </c>
      <c r="E18" s="102">
        <f t="shared" si="0"/>
        <v>3.077676978283695E-2</v>
      </c>
      <c r="F18" s="18">
        <f t="shared" si="1"/>
        <v>0.82379954507919007</v>
      </c>
      <c r="G18" s="10"/>
      <c r="H18" s="12"/>
      <c r="I18" s="12"/>
      <c r="J18" s="147" t="s">
        <v>187</v>
      </c>
      <c r="K18" s="148">
        <v>194</v>
      </c>
      <c r="L18" s="149">
        <v>101501.55450000006</v>
      </c>
      <c r="M18" s="102"/>
      <c r="N18" s="136" t="s">
        <v>201</v>
      </c>
      <c r="O18" s="96">
        <v>416</v>
      </c>
      <c r="P18" s="137">
        <v>238814.14150000003</v>
      </c>
      <c r="Q18" s="102">
        <v>9.9788148412274499E-2</v>
      </c>
      <c r="R18" s="18">
        <v>0.48713655829557539</v>
      </c>
    </row>
    <row r="19" spans="1:18" x14ac:dyDescent="0.25">
      <c r="A19" s="12"/>
      <c r="B19" s="199" t="s">
        <v>48</v>
      </c>
      <c r="C19" s="10">
        <v>194</v>
      </c>
      <c r="D19" s="12">
        <v>51855.52300000003</v>
      </c>
      <c r="E19" s="102">
        <f t="shared" si="0"/>
        <v>2.16677563255613E-2</v>
      </c>
      <c r="F19" s="18">
        <f t="shared" si="1"/>
        <v>0.84546730140475135</v>
      </c>
      <c r="G19" s="10"/>
      <c r="H19" s="12"/>
      <c r="I19" s="12"/>
      <c r="J19" s="94" t="s">
        <v>187</v>
      </c>
      <c r="K19" s="135">
        <v>35</v>
      </c>
      <c r="L19" s="100">
        <v>93125.486000000019</v>
      </c>
      <c r="M19" s="102"/>
      <c r="N19" s="136" t="s">
        <v>187</v>
      </c>
      <c r="O19" s="96">
        <v>35</v>
      </c>
      <c r="P19" s="137">
        <v>93125.486000000019</v>
      </c>
      <c r="Q19" s="102">
        <v>3.8912351502991674E-2</v>
      </c>
      <c r="R19" s="18">
        <v>0.79302277529635312</v>
      </c>
    </row>
    <row r="20" spans="1:18" x14ac:dyDescent="0.25">
      <c r="A20" s="12"/>
      <c r="B20" s="199" t="s">
        <v>151</v>
      </c>
      <c r="C20" s="10">
        <v>35</v>
      </c>
      <c r="D20" s="12">
        <v>44773.436999999984</v>
      </c>
      <c r="E20" s="102">
        <f t="shared" si="0"/>
        <v>1.8708516791429708E-2</v>
      </c>
      <c r="F20" s="18">
        <f t="shared" si="1"/>
        <v>0.86417581819618106</v>
      </c>
      <c r="G20" s="10"/>
      <c r="H20" s="12"/>
      <c r="I20" s="12"/>
      <c r="J20" s="138" t="s">
        <v>173</v>
      </c>
      <c r="K20" s="135">
        <v>405</v>
      </c>
      <c r="L20" s="100">
        <v>73655.318500000008</v>
      </c>
      <c r="M20" s="102"/>
      <c r="N20" s="136" t="s">
        <v>187</v>
      </c>
      <c r="O20" s="96">
        <v>194</v>
      </c>
      <c r="P20" s="137">
        <v>101501.55450000006</v>
      </c>
      <c r="Q20" s="102">
        <v>4.2412279779179544E-2</v>
      </c>
      <c r="R20" s="18">
        <v>0.75411042379336146</v>
      </c>
    </row>
    <row r="21" spans="1:18" x14ac:dyDescent="0.25">
      <c r="A21" s="12"/>
      <c r="B21" s="199" t="s">
        <v>173</v>
      </c>
      <c r="C21" s="10">
        <v>412</v>
      </c>
      <c r="D21" s="12">
        <v>38483.072</v>
      </c>
      <c r="E21" s="102">
        <f t="shared" si="0"/>
        <v>1.6080096747940049E-2</v>
      </c>
      <c r="F21" s="18">
        <f t="shared" si="1"/>
        <v>0.88025591494412114</v>
      </c>
      <c r="G21" s="10"/>
      <c r="H21" s="12"/>
      <c r="I21" s="12"/>
      <c r="J21" s="138" t="s">
        <v>48</v>
      </c>
      <c r="K21" s="144">
        <v>194</v>
      </c>
      <c r="L21" s="145">
        <v>51855.52300000003</v>
      </c>
      <c r="M21" s="102"/>
      <c r="N21" s="136" t="s">
        <v>187</v>
      </c>
      <c r="O21" s="96">
        <v>405</v>
      </c>
      <c r="P21" s="137">
        <v>380316.41950000008</v>
      </c>
      <c r="Q21" s="102">
        <v>0.15891467345408794</v>
      </c>
      <c r="R21" s="18">
        <v>0.38734840988330088</v>
      </c>
    </row>
    <row r="22" spans="1:18" x14ac:dyDescent="0.25">
      <c r="A22" s="12"/>
      <c r="B22" s="199" t="s">
        <v>151</v>
      </c>
      <c r="C22" s="10">
        <v>416</v>
      </c>
      <c r="D22" s="12">
        <v>38463.377500000002</v>
      </c>
      <c r="E22" s="140">
        <f t="shared" si="0"/>
        <v>1.6071867429204731E-2</v>
      </c>
      <c r="F22" s="18">
        <f t="shared" si="1"/>
        <v>0.89632778237332589</v>
      </c>
      <c r="G22" s="10"/>
      <c r="H22" s="12"/>
      <c r="I22" s="12"/>
      <c r="J22" s="146" t="s">
        <v>151</v>
      </c>
      <c r="K22" s="144">
        <v>35</v>
      </c>
      <c r="L22" s="145">
        <v>44773.436999999984</v>
      </c>
      <c r="M22" s="102"/>
      <c r="N22" s="136" t="s">
        <v>187</v>
      </c>
      <c r="O22" s="96">
        <v>416</v>
      </c>
      <c r="P22" s="137">
        <v>546690.23850000033</v>
      </c>
      <c r="Q22" s="102">
        <v>0.22843373642921297</v>
      </c>
      <c r="R22" s="18">
        <v>0.22843373642921297</v>
      </c>
    </row>
    <row r="23" spans="1:18" x14ac:dyDescent="0.25">
      <c r="A23" s="12"/>
      <c r="B23" s="200" t="s">
        <v>201</v>
      </c>
      <c r="C23" s="63">
        <v>35</v>
      </c>
      <c r="D23" s="129">
        <v>34711.461499999983</v>
      </c>
      <c r="E23" s="140">
        <f t="shared" si="0"/>
        <v>1.4504134679850818E-2</v>
      </c>
      <c r="F23" s="18">
        <f t="shared" si="1"/>
        <v>0.91083191705317668</v>
      </c>
      <c r="G23" s="10"/>
      <c r="H23" s="12"/>
      <c r="I23" s="12"/>
      <c r="J23" s="147" t="s">
        <v>173</v>
      </c>
      <c r="K23" s="148">
        <v>412</v>
      </c>
      <c r="L23" s="149">
        <v>38483.072</v>
      </c>
      <c r="M23" s="102"/>
      <c r="N23" s="150" t="s">
        <v>187</v>
      </c>
      <c r="O23" s="93">
        <v>417</v>
      </c>
      <c r="P23" s="151">
        <v>28551.841000000011</v>
      </c>
      <c r="Q23" s="140">
        <v>1.1930346039209175E-2</v>
      </c>
      <c r="R23" s="18">
        <v>0.92276226309238585</v>
      </c>
    </row>
    <row r="24" spans="1:18" x14ac:dyDescent="0.25">
      <c r="A24" s="12"/>
      <c r="B24" s="200" t="s">
        <v>187</v>
      </c>
      <c r="C24" s="63">
        <v>417</v>
      </c>
      <c r="D24" s="129">
        <v>28551.841000000011</v>
      </c>
      <c r="E24" s="140">
        <f t="shared" si="0"/>
        <v>1.1930346039209175E-2</v>
      </c>
      <c r="F24" s="18">
        <f t="shared" si="1"/>
        <v>0.92276226309238585</v>
      </c>
      <c r="G24" s="10"/>
      <c r="H24" s="12"/>
      <c r="I24" s="12"/>
      <c r="J24" s="138" t="s">
        <v>151</v>
      </c>
      <c r="K24" s="144">
        <v>416</v>
      </c>
      <c r="L24" s="145">
        <v>38463.377500000002</v>
      </c>
      <c r="M24" s="102"/>
      <c r="N24" s="166" t="s">
        <v>293</v>
      </c>
      <c r="O24" s="138">
        <v>415</v>
      </c>
      <c r="P24" s="167">
        <v>26193.767999999993</v>
      </c>
      <c r="Q24" s="139">
        <v>1.0945028599408489E-2</v>
      </c>
      <c r="R24" s="172">
        <v>0.93370729169179434</v>
      </c>
    </row>
    <row r="25" spans="1:18" ht="15.75" thickBot="1" x14ac:dyDescent="0.3">
      <c r="A25" s="12"/>
      <c r="B25" s="201" t="s">
        <v>293</v>
      </c>
      <c r="C25" s="202">
        <v>415</v>
      </c>
      <c r="D25" s="203">
        <v>26193.767999999993</v>
      </c>
      <c r="E25" s="122">
        <f t="shared" si="0"/>
        <v>1.0945028599408489E-2</v>
      </c>
      <c r="F25" s="123">
        <f t="shared" si="1"/>
        <v>0.93370729169179434</v>
      </c>
      <c r="G25" s="10"/>
      <c r="H25" s="12"/>
      <c r="I25" s="129"/>
      <c r="J25" s="138" t="s">
        <v>201</v>
      </c>
      <c r="K25" s="144">
        <v>35</v>
      </c>
      <c r="L25" s="145">
        <v>34711.461499999983</v>
      </c>
      <c r="M25" s="139"/>
      <c r="N25" s="136" t="s">
        <v>48</v>
      </c>
      <c r="O25" s="96">
        <v>194</v>
      </c>
      <c r="P25" s="137">
        <v>51855.52300000003</v>
      </c>
      <c r="Q25" s="102">
        <v>2.16677563255613E-2</v>
      </c>
      <c r="R25" s="18">
        <v>0.84546730140475135</v>
      </c>
    </row>
    <row r="26" spans="1:18" x14ac:dyDescent="0.25">
      <c r="A26" s="12"/>
      <c r="B26" s="200" t="s">
        <v>201</v>
      </c>
      <c r="C26" s="63">
        <v>26</v>
      </c>
      <c r="D26" s="129">
        <v>17546.542499999996</v>
      </c>
      <c r="E26" s="140">
        <f t="shared" si="0"/>
        <v>7.3317977575137923E-3</v>
      </c>
      <c r="F26" s="18">
        <f t="shared" si="1"/>
        <v>0.94103908944930814</v>
      </c>
      <c r="G26" s="10"/>
      <c r="H26" s="12"/>
      <c r="I26" s="129"/>
      <c r="J26" s="138" t="s">
        <v>187</v>
      </c>
      <c r="K26" s="144">
        <v>417</v>
      </c>
      <c r="L26" s="145">
        <v>28551.841000000011</v>
      </c>
      <c r="M26" s="140"/>
      <c r="N26" s="136" t="s">
        <v>194</v>
      </c>
      <c r="O26" s="96">
        <v>416</v>
      </c>
      <c r="P26" s="137">
        <v>192090.56949999993</v>
      </c>
      <c r="Q26" s="102">
        <v>8.0264770492514237E-2</v>
      </c>
      <c r="R26" s="18">
        <v>0.6618974197909695</v>
      </c>
    </row>
    <row r="27" spans="1:18" ht="15.75" thickBot="1" x14ac:dyDescent="0.3">
      <c r="A27" s="12"/>
      <c r="B27" s="199" t="s">
        <v>201</v>
      </c>
      <c r="C27" s="10">
        <v>406</v>
      </c>
      <c r="D27" s="12">
        <v>17392.534499999998</v>
      </c>
      <c r="E27" s="102">
        <f t="shared" si="0"/>
        <v>7.2674457343708185E-3</v>
      </c>
      <c r="F27" s="18">
        <f t="shared" si="1"/>
        <v>0.94830653518367891</v>
      </c>
      <c r="G27" s="10"/>
      <c r="H27" s="12"/>
      <c r="I27" s="12"/>
      <c r="J27" s="138" t="s">
        <v>293</v>
      </c>
      <c r="K27" s="135">
        <v>415</v>
      </c>
      <c r="L27" s="100">
        <v>26193.767999999993</v>
      </c>
      <c r="M27" s="102"/>
      <c r="N27" s="168" t="s">
        <v>191</v>
      </c>
      <c r="O27" s="169">
        <v>35</v>
      </c>
      <c r="P27" s="170">
        <v>119183.66450000001</v>
      </c>
      <c r="Q27" s="171">
        <v>4.9800724223212432E-2</v>
      </c>
      <c r="R27" s="173">
        <v>0.71169814401418197</v>
      </c>
    </row>
    <row r="28" spans="1:18" x14ac:dyDescent="0.25">
      <c r="A28" s="12"/>
      <c r="B28" s="199" t="s">
        <v>295</v>
      </c>
      <c r="C28" s="10">
        <v>415</v>
      </c>
      <c r="D28" s="12">
        <v>17009.664000000004</v>
      </c>
      <c r="E28" s="102">
        <f t="shared" si="0"/>
        <v>7.1074638420226171E-3</v>
      </c>
      <c r="F28" s="18">
        <f t="shared" si="1"/>
        <v>0.95541399902570157</v>
      </c>
      <c r="G28" s="10"/>
      <c r="H28" s="12"/>
      <c r="I28" s="12"/>
      <c r="J28" s="146" t="s">
        <v>201</v>
      </c>
      <c r="K28" s="144">
        <v>26</v>
      </c>
      <c r="L28" s="145">
        <v>17546.542499999996</v>
      </c>
      <c r="M28" s="102"/>
      <c r="N28" s="18"/>
    </row>
    <row r="29" spans="1:18" x14ac:dyDescent="0.25">
      <c r="A29" s="12"/>
      <c r="B29" s="199" t="s">
        <v>173</v>
      </c>
      <c r="C29" s="10">
        <v>194</v>
      </c>
      <c r="D29" s="12">
        <v>15956.011999999999</v>
      </c>
      <c r="E29" s="102">
        <f t="shared" si="0"/>
        <v>6.6671968566150951E-3</v>
      </c>
      <c r="F29" s="18">
        <f t="shared" si="1"/>
        <v>0.96208119588231666</v>
      </c>
      <c r="G29" s="10"/>
      <c r="H29" s="12"/>
      <c r="I29" s="12"/>
      <c r="J29" s="147" t="s">
        <v>201</v>
      </c>
      <c r="K29" s="148">
        <v>406</v>
      </c>
      <c r="L29" s="149">
        <v>17392.534499999998</v>
      </c>
      <c r="M29" s="102"/>
      <c r="N29" s="18"/>
    </row>
    <row r="30" spans="1:18" x14ac:dyDescent="0.25">
      <c r="A30" s="12"/>
      <c r="B30" s="199" t="s">
        <v>185</v>
      </c>
      <c r="C30" s="10">
        <v>416</v>
      </c>
      <c r="D30" s="12">
        <v>15008.235999999999</v>
      </c>
      <c r="E30" s="102">
        <f t="shared" si="0"/>
        <v>6.2711700067997886E-3</v>
      </c>
      <c r="F30" s="18">
        <f t="shared" si="1"/>
        <v>0.96835236588911644</v>
      </c>
      <c r="G30" s="10"/>
      <c r="H30" s="12"/>
      <c r="I30" s="12"/>
      <c r="J30" s="146" t="s">
        <v>295</v>
      </c>
      <c r="K30" s="144">
        <v>415</v>
      </c>
      <c r="L30" s="145">
        <v>17009.664000000004</v>
      </c>
      <c r="M30" s="102"/>
      <c r="N30" s="18"/>
    </row>
    <row r="31" spans="1:18" x14ac:dyDescent="0.25">
      <c r="A31" s="12"/>
      <c r="B31" s="199" t="s">
        <v>201</v>
      </c>
      <c r="C31" s="10">
        <v>194</v>
      </c>
      <c r="D31" s="12">
        <v>11827.079500000003</v>
      </c>
      <c r="E31" s="102">
        <f t="shared" si="0"/>
        <v>4.9419283004636036E-3</v>
      </c>
      <c r="F31" s="18">
        <f t="shared" si="1"/>
        <v>0.97329429418958002</v>
      </c>
      <c r="G31" s="10"/>
      <c r="H31" s="12"/>
      <c r="I31" s="12"/>
      <c r="J31" s="147" t="s">
        <v>173</v>
      </c>
      <c r="K31" s="148">
        <v>194</v>
      </c>
      <c r="L31" s="149">
        <v>15956.011999999999</v>
      </c>
      <c r="M31" s="102"/>
      <c r="N31" s="18"/>
    </row>
    <row r="32" spans="1:18" x14ac:dyDescent="0.25">
      <c r="A32" s="12"/>
      <c r="B32" s="199" t="s">
        <v>293</v>
      </c>
      <c r="C32" s="10">
        <v>35</v>
      </c>
      <c r="D32" s="12">
        <v>9167.6785000000018</v>
      </c>
      <c r="E32" s="102">
        <f t="shared" si="0"/>
        <v>3.8307013856380785E-3</v>
      </c>
      <c r="F32" s="18">
        <f t="shared" si="1"/>
        <v>0.97712499557521815</v>
      </c>
      <c r="G32" s="10"/>
      <c r="H32" s="12"/>
      <c r="I32" s="12"/>
      <c r="J32" s="146" t="s">
        <v>185</v>
      </c>
      <c r="K32" s="144">
        <v>416</v>
      </c>
      <c r="L32" s="145">
        <v>15008.235999999999</v>
      </c>
      <c r="M32" s="102"/>
      <c r="N32" s="18"/>
    </row>
    <row r="33" spans="1:14" x14ac:dyDescent="0.25">
      <c r="A33" s="12"/>
      <c r="B33" s="199" t="s">
        <v>173</v>
      </c>
      <c r="C33" s="10">
        <v>406</v>
      </c>
      <c r="D33" s="12">
        <v>8242.3609999999971</v>
      </c>
      <c r="E33" s="102">
        <f t="shared" si="0"/>
        <v>3.4440587880158798E-3</v>
      </c>
      <c r="F33" s="18">
        <f t="shared" si="1"/>
        <v>0.98056905436323405</v>
      </c>
      <c r="G33" s="10"/>
      <c r="H33" s="12"/>
      <c r="I33" s="12"/>
      <c r="J33" s="147" t="s">
        <v>201</v>
      </c>
      <c r="K33" s="148">
        <v>194</v>
      </c>
      <c r="L33" s="149">
        <v>11827.079500000003</v>
      </c>
      <c r="M33" s="102"/>
      <c r="N33" s="18"/>
    </row>
    <row r="34" spans="1:14" x14ac:dyDescent="0.25">
      <c r="A34" s="12"/>
      <c r="B34" s="199" t="s">
        <v>185</v>
      </c>
      <c r="C34" s="10">
        <v>79</v>
      </c>
      <c r="D34" s="12">
        <v>5275.9414999999999</v>
      </c>
      <c r="E34" s="102">
        <f t="shared" si="0"/>
        <v>2.2045446308567034E-3</v>
      </c>
      <c r="F34" s="18">
        <f t="shared" si="1"/>
        <v>0.98277359899409078</v>
      </c>
      <c r="G34" s="10"/>
      <c r="H34" s="12"/>
      <c r="I34" s="12"/>
      <c r="J34" s="138" t="s">
        <v>293</v>
      </c>
      <c r="K34" s="144">
        <v>35</v>
      </c>
      <c r="L34" s="145">
        <v>9167.6785000000018</v>
      </c>
      <c r="M34" s="102"/>
      <c r="N34" s="18"/>
    </row>
    <row r="35" spans="1:14" x14ac:dyDescent="0.25">
      <c r="A35" s="12"/>
      <c r="B35" s="199" t="s">
        <v>185</v>
      </c>
      <c r="C35" s="10">
        <v>479</v>
      </c>
      <c r="D35" s="12">
        <v>4738.9634999999998</v>
      </c>
      <c r="E35" s="102">
        <f t="shared" si="0"/>
        <v>1.9801691394324391E-3</v>
      </c>
      <c r="F35" s="18">
        <f t="shared" si="1"/>
        <v>0.98475376813352322</v>
      </c>
      <c r="G35" s="10"/>
      <c r="H35" s="12"/>
      <c r="I35" s="12"/>
      <c r="J35" s="138" t="s">
        <v>173</v>
      </c>
      <c r="K35" s="135">
        <v>406</v>
      </c>
      <c r="L35" s="100">
        <v>8242.3609999999971</v>
      </c>
      <c r="M35" s="102"/>
      <c r="N35" s="18"/>
    </row>
    <row r="36" spans="1:14" x14ac:dyDescent="0.25">
      <c r="A36" s="12"/>
      <c r="B36" s="199" t="s">
        <v>283</v>
      </c>
      <c r="C36" s="10">
        <v>35</v>
      </c>
      <c r="D36" s="12">
        <v>4707.9365000000007</v>
      </c>
      <c r="E36" s="102">
        <f t="shared" si="0"/>
        <v>1.967204551735326E-3</v>
      </c>
      <c r="F36" s="18">
        <f t="shared" si="1"/>
        <v>0.9867209726852586</v>
      </c>
      <c r="G36" s="10"/>
      <c r="H36" s="12"/>
      <c r="I36" s="12"/>
      <c r="J36" s="138" t="s">
        <v>185</v>
      </c>
      <c r="K36" s="148">
        <v>79</v>
      </c>
      <c r="L36" s="149">
        <v>5275.9414999999999</v>
      </c>
      <c r="M36" s="102"/>
      <c r="N36" s="18"/>
    </row>
    <row r="37" spans="1:14" x14ac:dyDescent="0.25">
      <c r="A37" s="12"/>
      <c r="B37" s="199" t="s">
        <v>293</v>
      </c>
      <c r="C37" s="10">
        <v>194</v>
      </c>
      <c r="D37" s="12">
        <v>4284.1850000000004</v>
      </c>
      <c r="E37" s="102">
        <f t="shared" si="0"/>
        <v>1.7901405918444751E-3</v>
      </c>
      <c r="F37" s="18">
        <f t="shared" si="1"/>
        <v>0.98851111327710306</v>
      </c>
      <c r="G37" s="10"/>
      <c r="H37" s="12"/>
      <c r="I37" s="12"/>
      <c r="J37" s="138" t="s">
        <v>185</v>
      </c>
      <c r="K37" s="135">
        <v>479</v>
      </c>
      <c r="L37" s="100">
        <v>4738.9634999999998</v>
      </c>
      <c r="M37" s="102"/>
      <c r="N37" s="18"/>
    </row>
    <row r="38" spans="1:14" x14ac:dyDescent="0.25">
      <c r="A38" s="12"/>
      <c r="B38" s="199" t="s">
        <v>182</v>
      </c>
      <c r="C38" s="10">
        <v>79</v>
      </c>
      <c r="D38" s="12">
        <v>4205.2209999999995</v>
      </c>
      <c r="E38" s="102">
        <f t="shared" si="0"/>
        <v>1.7571455970684772E-3</v>
      </c>
      <c r="F38" s="18">
        <f t="shared" si="1"/>
        <v>0.99026825887417158</v>
      </c>
      <c r="G38" s="10"/>
      <c r="H38" s="12"/>
      <c r="I38" s="12"/>
      <c r="J38" s="138" t="s">
        <v>283</v>
      </c>
      <c r="K38" s="148">
        <v>35</v>
      </c>
      <c r="L38" s="149">
        <v>4707.9365000000007</v>
      </c>
      <c r="M38" s="102"/>
      <c r="N38" s="18"/>
    </row>
    <row r="39" spans="1:14" x14ac:dyDescent="0.25">
      <c r="A39" s="12"/>
      <c r="B39" s="199" t="s">
        <v>152</v>
      </c>
      <c r="C39" s="10">
        <v>405</v>
      </c>
      <c r="D39" s="12">
        <v>3545.8509999999997</v>
      </c>
      <c r="E39" s="102">
        <f t="shared" si="0"/>
        <v>1.4816287830082787E-3</v>
      </c>
      <c r="F39" s="18">
        <f t="shared" si="1"/>
        <v>0.99174988765717986</v>
      </c>
      <c r="G39" s="10"/>
      <c r="H39" s="12"/>
      <c r="I39" s="12"/>
      <c r="J39" s="138" t="s">
        <v>293</v>
      </c>
      <c r="K39" s="144">
        <v>194</v>
      </c>
      <c r="L39" s="145">
        <v>4284.1850000000004</v>
      </c>
      <c r="M39" s="102"/>
      <c r="N39" s="18"/>
    </row>
    <row r="40" spans="1:14" x14ac:dyDescent="0.25">
      <c r="A40" s="12"/>
      <c r="B40" s="199" t="s">
        <v>293</v>
      </c>
      <c r="C40" s="10">
        <v>79</v>
      </c>
      <c r="D40" s="12">
        <v>2657.2509999999993</v>
      </c>
      <c r="E40" s="102">
        <f t="shared" si="0"/>
        <v>1.1103285403920049E-3</v>
      </c>
      <c r="F40" s="18">
        <f t="shared" si="1"/>
        <v>0.99286021619757192</v>
      </c>
      <c r="G40" s="10"/>
      <c r="H40" s="12"/>
      <c r="I40" s="12"/>
      <c r="J40" s="138" t="s">
        <v>182</v>
      </c>
      <c r="K40" s="135">
        <v>79</v>
      </c>
      <c r="L40" s="100">
        <v>4205.2209999999995</v>
      </c>
      <c r="M40" s="102"/>
      <c r="N40" s="18"/>
    </row>
    <row r="41" spans="1:14" x14ac:dyDescent="0.25">
      <c r="A41" s="12"/>
      <c r="B41" s="199" t="s">
        <v>191</v>
      </c>
      <c r="C41" s="10">
        <v>36</v>
      </c>
      <c r="D41" s="12">
        <v>2623.0685000000012</v>
      </c>
      <c r="E41" s="102">
        <f t="shared" ref="E41:E63" si="2">D41/$D$65</f>
        <v>1.0960454315204879E-3</v>
      </c>
      <c r="F41" s="18">
        <f t="shared" si="1"/>
        <v>0.99395626162909245</v>
      </c>
      <c r="G41" s="10"/>
      <c r="H41" s="12"/>
      <c r="I41" s="12"/>
      <c r="J41" s="138" t="s">
        <v>152</v>
      </c>
      <c r="K41" s="144">
        <v>405</v>
      </c>
      <c r="L41" s="145">
        <v>3545.8509999999997</v>
      </c>
      <c r="M41" s="102"/>
      <c r="N41" s="18"/>
    </row>
    <row r="42" spans="1:14" x14ac:dyDescent="0.25">
      <c r="A42" s="12"/>
      <c r="B42" s="199" t="s">
        <v>182</v>
      </c>
      <c r="C42" s="10">
        <v>131</v>
      </c>
      <c r="D42" s="12">
        <v>2076.148999999999</v>
      </c>
      <c r="E42" s="102">
        <f t="shared" si="2"/>
        <v>8.675158985004879E-4</v>
      </c>
      <c r="F42" s="18">
        <f t="shared" si="1"/>
        <v>0.99482377752759299</v>
      </c>
      <c r="G42" s="10"/>
      <c r="H42" s="12"/>
      <c r="I42" s="12"/>
      <c r="J42" s="138" t="s">
        <v>293</v>
      </c>
      <c r="K42" s="144">
        <v>79</v>
      </c>
      <c r="L42" s="145">
        <v>2657.2509999999993</v>
      </c>
      <c r="M42" s="102"/>
      <c r="N42" s="18"/>
    </row>
    <row r="43" spans="1:14" x14ac:dyDescent="0.25">
      <c r="A43" s="12"/>
      <c r="B43" s="199" t="s">
        <v>194</v>
      </c>
      <c r="C43" s="10">
        <v>194</v>
      </c>
      <c r="D43" s="12">
        <v>2071.1275000000005</v>
      </c>
      <c r="E43" s="102">
        <f t="shared" si="2"/>
        <v>8.6541767188750456E-4</v>
      </c>
      <c r="F43" s="18">
        <f t="shared" si="1"/>
        <v>0.99568919519948051</v>
      </c>
      <c r="G43" s="10"/>
      <c r="H43" s="12"/>
      <c r="I43" s="12"/>
      <c r="J43" s="138" t="s">
        <v>191</v>
      </c>
      <c r="K43" s="144">
        <v>36</v>
      </c>
      <c r="L43" s="145">
        <v>2623.0685000000012</v>
      </c>
      <c r="M43" s="102"/>
      <c r="N43" s="18"/>
    </row>
    <row r="44" spans="1:14" x14ac:dyDescent="0.25">
      <c r="A44" s="12"/>
      <c r="B44" s="199" t="s">
        <v>292</v>
      </c>
      <c r="C44" s="10">
        <v>35</v>
      </c>
      <c r="D44" s="12">
        <v>2057.433</v>
      </c>
      <c r="E44" s="102">
        <f t="shared" si="2"/>
        <v>8.5969544459456196E-4</v>
      </c>
      <c r="F44" s="18">
        <f t="shared" si="1"/>
        <v>0.99654889064407504</v>
      </c>
      <c r="G44" s="10"/>
      <c r="H44" s="12"/>
      <c r="I44" s="12"/>
      <c r="J44" s="138" t="s">
        <v>182</v>
      </c>
      <c r="K44" s="148">
        <v>131</v>
      </c>
      <c r="L44" s="149">
        <v>2076.148999999999</v>
      </c>
      <c r="M44" s="102"/>
      <c r="N44" s="18"/>
    </row>
    <row r="45" spans="1:14" x14ac:dyDescent="0.25">
      <c r="A45" s="12"/>
      <c r="B45" s="199" t="s">
        <v>289</v>
      </c>
      <c r="C45" s="10">
        <v>79</v>
      </c>
      <c r="D45" s="12">
        <v>1878.2434999999998</v>
      </c>
      <c r="E45" s="102">
        <f t="shared" si="2"/>
        <v>7.8482136759221123E-4</v>
      </c>
      <c r="F45" s="18">
        <f t="shared" si="1"/>
        <v>0.99733371201166721</v>
      </c>
      <c r="G45" s="10"/>
      <c r="H45" s="12"/>
      <c r="I45" s="12"/>
      <c r="J45" s="138" t="s">
        <v>194</v>
      </c>
      <c r="K45" s="144">
        <v>194</v>
      </c>
      <c r="L45" s="145">
        <v>2071.1275000000005</v>
      </c>
      <c r="M45" s="102"/>
      <c r="N45" s="18"/>
    </row>
    <row r="46" spans="1:14" x14ac:dyDescent="0.25">
      <c r="A46" s="12"/>
      <c r="B46" s="199" t="s">
        <v>287</v>
      </c>
      <c r="C46" s="10">
        <v>35</v>
      </c>
      <c r="D46" s="12">
        <v>1527.3875</v>
      </c>
      <c r="E46" s="102">
        <f t="shared" si="2"/>
        <v>6.3821668840767921E-4</v>
      </c>
      <c r="F46" s="18">
        <f t="shared" si="1"/>
        <v>0.9979719287000749</v>
      </c>
      <c r="G46" s="10"/>
      <c r="H46" s="12"/>
      <c r="I46" s="12"/>
      <c r="J46" s="138" t="s">
        <v>292</v>
      </c>
      <c r="K46" s="135">
        <v>35</v>
      </c>
      <c r="L46" s="100">
        <v>2057.433</v>
      </c>
      <c r="M46" s="102"/>
      <c r="N46" s="18"/>
    </row>
    <row r="47" spans="1:14" x14ac:dyDescent="0.25">
      <c r="A47" s="12"/>
      <c r="B47" s="199" t="s">
        <v>289</v>
      </c>
      <c r="C47" s="10">
        <v>35</v>
      </c>
      <c r="D47" s="12">
        <v>996.94499999999982</v>
      </c>
      <c r="E47" s="102">
        <f t="shared" si="2"/>
        <v>4.1657204633702551E-4</v>
      </c>
      <c r="F47" s="18">
        <f t="shared" si="1"/>
        <v>0.99838850074641194</v>
      </c>
      <c r="G47" s="10"/>
      <c r="H47" s="12"/>
      <c r="I47" s="12"/>
      <c r="J47" s="138" t="s">
        <v>289</v>
      </c>
      <c r="K47" s="144">
        <v>79</v>
      </c>
      <c r="L47" s="145">
        <v>1878.2434999999998</v>
      </c>
      <c r="M47" s="102"/>
      <c r="N47" s="18"/>
    </row>
    <row r="48" spans="1:14" x14ac:dyDescent="0.25">
      <c r="A48" s="12"/>
      <c r="B48" s="199" t="s">
        <v>283</v>
      </c>
      <c r="C48" s="10">
        <v>479</v>
      </c>
      <c r="D48" s="12">
        <v>994.74450000000002</v>
      </c>
      <c r="E48" s="102">
        <f t="shared" si="2"/>
        <v>4.1565257055053328E-4</v>
      </c>
      <c r="F48" s="18">
        <f t="shared" si="1"/>
        <v>0.99880415331696248</v>
      </c>
      <c r="G48" s="10"/>
      <c r="H48" s="12"/>
      <c r="I48" s="12"/>
      <c r="J48" s="138" t="s">
        <v>287</v>
      </c>
      <c r="K48" s="135">
        <v>35</v>
      </c>
      <c r="L48" s="100">
        <v>1527.3875</v>
      </c>
      <c r="M48" s="102"/>
      <c r="N48" s="18"/>
    </row>
    <row r="49" spans="1:14" x14ac:dyDescent="0.25">
      <c r="A49" s="12"/>
      <c r="B49" s="199" t="s">
        <v>280</v>
      </c>
      <c r="C49" s="10">
        <v>35</v>
      </c>
      <c r="D49" s="12">
        <v>807.40700000000015</v>
      </c>
      <c r="E49" s="102">
        <f t="shared" si="2"/>
        <v>3.373738633694325E-4</v>
      </c>
      <c r="F49" s="18">
        <f t="shared" si="1"/>
        <v>0.99914152718033189</v>
      </c>
      <c r="G49" s="10"/>
      <c r="H49" s="12"/>
      <c r="I49" s="12"/>
      <c r="J49" s="138" t="s">
        <v>289</v>
      </c>
      <c r="K49" s="135">
        <v>35</v>
      </c>
      <c r="L49" s="100">
        <v>996.94499999999982</v>
      </c>
      <c r="M49" s="102"/>
      <c r="N49" s="18"/>
    </row>
    <row r="50" spans="1:14" x14ac:dyDescent="0.25">
      <c r="A50" s="12"/>
      <c r="B50" s="199" t="s">
        <v>151</v>
      </c>
      <c r="C50" s="10">
        <v>479</v>
      </c>
      <c r="D50" s="12">
        <v>732.40599999999995</v>
      </c>
      <c r="E50" s="102">
        <f t="shared" si="2"/>
        <v>3.0603480249112596E-4</v>
      </c>
      <c r="F50" s="18">
        <f t="shared" si="1"/>
        <v>0.99944756198282303</v>
      </c>
      <c r="G50" s="10"/>
      <c r="H50" s="12"/>
      <c r="I50" s="12"/>
      <c r="J50" s="138" t="s">
        <v>283</v>
      </c>
      <c r="K50" s="148">
        <v>479</v>
      </c>
      <c r="L50" s="149">
        <v>994.74450000000002</v>
      </c>
      <c r="M50" s="102"/>
      <c r="N50" s="18"/>
    </row>
    <row r="51" spans="1:14" x14ac:dyDescent="0.25">
      <c r="A51" s="12"/>
      <c r="B51" s="199" t="s">
        <v>194</v>
      </c>
      <c r="C51" s="10">
        <v>35</v>
      </c>
      <c r="D51" s="12">
        <v>375.62399999999997</v>
      </c>
      <c r="E51" s="102">
        <f t="shared" si="2"/>
        <v>1.5695395265867112E-4</v>
      </c>
      <c r="F51" s="18">
        <f t="shared" si="1"/>
        <v>0.99960451593548172</v>
      </c>
      <c r="G51" s="10"/>
      <c r="H51" s="12"/>
      <c r="I51" s="12"/>
      <c r="J51" s="138" t="s">
        <v>280</v>
      </c>
      <c r="K51" s="144">
        <v>35</v>
      </c>
      <c r="L51" s="145">
        <v>807.40700000000015</v>
      </c>
      <c r="M51" s="102"/>
      <c r="N51" s="18"/>
    </row>
    <row r="52" spans="1:14" x14ac:dyDescent="0.25">
      <c r="A52" s="12"/>
      <c r="B52" s="199" t="s">
        <v>288</v>
      </c>
      <c r="C52" s="10">
        <v>35</v>
      </c>
      <c r="D52" s="12">
        <v>299.34799999999996</v>
      </c>
      <c r="E52" s="102">
        <f t="shared" si="2"/>
        <v>1.2508213484885918E-4</v>
      </c>
      <c r="F52" s="18">
        <f t="shared" si="1"/>
        <v>0.99972959807033057</v>
      </c>
      <c r="G52" s="10"/>
      <c r="H52" s="12"/>
      <c r="I52" s="12"/>
      <c r="J52" s="138" t="s">
        <v>151</v>
      </c>
      <c r="K52" s="135">
        <v>479</v>
      </c>
      <c r="L52" s="100">
        <v>732.40599999999995</v>
      </c>
      <c r="M52" s="102"/>
      <c r="N52" s="18"/>
    </row>
    <row r="53" spans="1:14" x14ac:dyDescent="0.25">
      <c r="A53" s="12"/>
      <c r="B53" s="199" t="s">
        <v>194</v>
      </c>
      <c r="C53" s="10">
        <v>10</v>
      </c>
      <c r="D53" s="12">
        <v>175.72200000000001</v>
      </c>
      <c r="E53" s="102">
        <f t="shared" si="2"/>
        <v>7.3425187072942663E-5</v>
      </c>
      <c r="F53" s="18">
        <f t="shared" si="1"/>
        <v>0.99980302325740356</v>
      </c>
      <c r="G53" s="10"/>
      <c r="H53" s="12"/>
      <c r="I53" s="12"/>
      <c r="J53" s="138" t="s">
        <v>194</v>
      </c>
      <c r="K53" s="144">
        <v>35</v>
      </c>
      <c r="L53" s="145">
        <v>375.62399999999997</v>
      </c>
      <c r="M53" s="102"/>
      <c r="N53" s="18"/>
    </row>
    <row r="54" spans="1:14" x14ac:dyDescent="0.25">
      <c r="A54" s="12"/>
      <c r="B54" s="199" t="s">
        <v>289</v>
      </c>
      <c r="C54" s="10">
        <v>194</v>
      </c>
      <c r="D54" s="12">
        <v>170.34700000000001</v>
      </c>
      <c r="E54" s="102">
        <f t="shared" si="2"/>
        <v>7.1179250989145148E-5</v>
      </c>
      <c r="F54" s="18">
        <f t="shared" si="1"/>
        <v>0.99987420250839265</v>
      </c>
      <c r="G54" s="10"/>
      <c r="H54" s="12"/>
      <c r="I54" s="12"/>
      <c r="J54" s="138" t="s">
        <v>288</v>
      </c>
      <c r="K54" s="148">
        <v>35</v>
      </c>
      <c r="L54" s="149">
        <v>299.34799999999996</v>
      </c>
      <c r="M54" s="102"/>
      <c r="N54" s="18"/>
    </row>
    <row r="55" spans="1:14" x14ac:dyDescent="0.25">
      <c r="A55" s="12"/>
      <c r="B55" s="199" t="s">
        <v>289</v>
      </c>
      <c r="C55" s="10">
        <v>33</v>
      </c>
      <c r="D55" s="12">
        <v>69.52000000000001</v>
      </c>
      <c r="E55" s="102">
        <f t="shared" si="2"/>
        <v>2.9048832845693618E-5</v>
      </c>
      <c r="F55" s="18">
        <f t="shared" si="1"/>
        <v>0.99990325134123836</v>
      </c>
      <c r="G55" s="10"/>
      <c r="H55" s="12"/>
      <c r="I55" s="12"/>
      <c r="J55" s="138" t="s">
        <v>194</v>
      </c>
      <c r="K55" s="144">
        <v>10</v>
      </c>
      <c r="L55" s="145">
        <v>175.72200000000001</v>
      </c>
      <c r="M55" s="102"/>
      <c r="N55" s="18"/>
    </row>
    <row r="56" spans="1:14" x14ac:dyDescent="0.25">
      <c r="A56" s="12"/>
      <c r="B56" s="199" t="s">
        <v>182</v>
      </c>
      <c r="C56" s="10">
        <v>31</v>
      </c>
      <c r="D56" s="12">
        <v>67.900999999999982</v>
      </c>
      <c r="E56" s="102">
        <f t="shared" si="2"/>
        <v>2.8372336004825107E-5</v>
      </c>
      <c r="F56" s="18">
        <f t="shared" si="1"/>
        <v>0.9999316236772432</v>
      </c>
      <c r="G56" s="10"/>
      <c r="H56" s="12"/>
      <c r="I56" s="12"/>
      <c r="J56" s="138" t="s">
        <v>289</v>
      </c>
      <c r="K56" s="144">
        <v>194</v>
      </c>
      <c r="L56" s="145">
        <v>170.34700000000001</v>
      </c>
      <c r="M56" s="102"/>
      <c r="N56" s="18"/>
    </row>
    <row r="57" spans="1:14" x14ac:dyDescent="0.25">
      <c r="A57" s="12"/>
      <c r="B57" s="199" t="s">
        <v>288</v>
      </c>
      <c r="C57" s="10">
        <v>36</v>
      </c>
      <c r="D57" s="12">
        <v>50.507999999999988</v>
      </c>
      <c r="E57" s="102">
        <f t="shared" si="2"/>
        <v>2.110469576194322E-5</v>
      </c>
      <c r="F57" s="18">
        <f t="shared" si="1"/>
        <v>0.9999527283730052</v>
      </c>
      <c r="G57" s="10"/>
      <c r="H57" s="12"/>
      <c r="I57" s="12"/>
      <c r="J57" s="138" t="s">
        <v>289</v>
      </c>
      <c r="K57" s="135">
        <v>33</v>
      </c>
      <c r="L57" s="100">
        <v>69.52000000000001</v>
      </c>
      <c r="M57" s="102"/>
      <c r="N57" s="18"/>
    </row>
    <row r="58" spans="1:14" x14ac:dyDescent="0.25">
      <c r="A58" s="12"/>
      <c r="B58" s="199" t="s">
        <v>188</v>
      </c>
      <c r="C58" s="10">
        <v>35</v>
      </c>
      <c r="D58" s="12">
        <v>44.197500000000005</v>
      </c>
      <c r="E58" s="102">
        <f t="shared" si="2"/>
        <v>1.8467862337421513E-5</v>
      </c>
      <c r="F58" s="18">
        <f t="shared" si="1"/>
        <v>0.99997119623534259</v>
      </c>
      <c r="G58" s="10"/>
      <c r="H58" s="12"/>
      <c r="I58" s="12"/>
      <c r="J58" s="138" t="s">
        <v>182</v>
      </c>
      <c r="K58" s="148">
        <v>31</v>
      </c>
      <c r="L58" s="149">
        <v>67.900999999999982</v>
      </c>
      <c r="M58" s="102"/>
      <c r="N58" s="18"/>
    </row>
    <row r="59" spans="1:14" x14ac:dyDescent="0.25">
      <c r="A59" s="12"/>
      <c r="B59" s="199" t="s">
        <v>283</v>
      </c>
      <c r="C59" s="10">
        <v>10</v>
      </c>
      <c r="D59" s="12">
        <v>27.796999999999997</v>
      </c>
      <c r="E59" s="102">
        <f t="shared" si="2"/>
        <v>1.1614936803966417E-5</v>
      </c>
      <c r="F59" s="18">
        <f t="shared" si="1"/>
        <v>0.9999828111721466</v>
      </c>
      <c r="G59" s="10"/>
      <c r="H59" s="12"/>
      <c r="I59" s="12"/>
      <c r="J59" s="138" t="s">
        <v>288</v>
      </c>
      <c r="K59" s="144">
        <v>36</v>
      </c>
      <c r="L59" s="145">
        <v>50.507999999999988</v>
      </c>
      <c r="M59" s="102"/>
      <c r="N59" s="18"/>
    </row>
    <row r="60" spans="1:14" x14ac:dyDescent="0.25">
      <c r="A60" s="12"/>
      <c r="B60" s="199" t="s">
        <v>188</v>
      </c>
      <c r="C60" s="10">
        <v>194</v>
      </c>
      <c r="D60" s="12">
        <v>21.292499999999997</v>
      </c>
      <c r="E60" s="102">
        <f t="shared" si="2"/>
        <v>8.8970407561411273E-6</v>
      </c>
      <c r="F60" s="18">
        <f t="shared" si="1"/>
        <v>0.99999170821290273</v>
      </c>
      <c r="G60" s="10"/>
      <c r="H60" s="12"/>
      <c r="I60" s="12"/>
      <c r="J60" s="138" t="s">
        <v>188</v>
      </c>
      <c r="K60" s="144">
        <v>35</v>
      </c>
      <c r="L60" s="145">
        <v>44.197500000000005</v>
      </c>
      <c r="M60" s="102"/>
      <c r="N60" s="18"/>
    </row>
    <row r="61" spans="1:14" x14ac:dyDescent="0.25">
      <c r="A61" s="12"/>
      <c r="B61" s="199" t="s">
        <v>153</v>
      </c>
      <c r="C61" s="10">
        <v>35</v>
      </c>
      <c r="D61" s="12">
        <v>15.819000000000001</v>
      </c>
      <c r="E61" s="102">
        <f t="shared" si="2"/>
        <v>6.609946587831233E-6</v>
      </c>
      <c r="F61" s="18">
        <f t="shared" si="1"/>
        <v>0.99999831815949058</v>
      </c>
      <c r="G61" s="10"/>
      <c r="H61" s="12"/>
      <c r="I61" s="12"/>
      <c r="J61" s="94" t="s">
        <v>283</v>
      </c>
      <c r="K61" s="144">
        <v>10</v>
      </c>
      <c r="L61" s="145">
        <v>27.796999999999997</v>
      </c>
      <c r="M61" s="102"/>
      <c r="N61" s="18"/>
    </row>
    <row r="62" spans="1:14" x14ac:dyDescent="0.25">
      <c r="A62" s="12"/>
      <c r="B62" s="199" t="s">
        <v>153</v>
      </c>
      <c r="C62" s="10">
        <v>33</v>
      </c>
      <c r="D62" s="12">
        <v>2.4359999999999995</v>
      </c>
      <c r="E62" s="102">
        <f t="shared" si="2"/>
        <v>1.0178791256057196E-6</v>
      </c>
      <c r="F62" s="18">
        <f t="shared" si="1"/>
        <v>0.99999933603861624</v>
      </c>
      <c r="G62" s="10"/>
      <c r="H62" s="12"/>
      <c r="I62" s="12"/>
      <c r="J62" s="138" t="s">
        <v>188</v>
      </c>
      <c r="K62" s="144">
        <v>194</v>
      </c>
      <c r="L62" s="145">
        <v>21.292499999999997</v>
      </c>
      <c r="M62" s="102"/>
      <c r="N62" s="18"/>
    </row>
    <row r="63" spans="1:14" x14ac:dyDescent="0.25">
      <c r="A63" s="12"/>
      <c r="B63" s="199" t="s">
        <v>188</v>
      </c>
      <c r="C63" s="10">
        <v>79</v>
      </c>
      <c r="D63" s="12">
        <v>1.589</v>
      </c>
      <c r="E63" s="102">
        <f t="shared" si="2"/>
        <v>6.639613836566046E-7</v>
      </c>
      <c r="F63" s="18">
        <f t="shared" si="1"/>
        <v>0.99999999999999989</v>
      </c>
      <c r="G63" s="10"/>
      <c r="H63" s="12"/>
      <c r="I63" s="12"/>
      <c r="J63" s="138" t="s">
        <v>153</v>
      </c>
      <c r="K63" s="148">
        <v>35</v>
      </c>
      <c r="L63" s="149">
        <v>15.819000000000001</v>
      </c>
      <c r="M63" s="102"/>
      <c r="N63" s="18"/>
    </row>
    <row r="64" spans="1:14" x14ac:dyDescent="0.25">
      <c r="A64" s="12"/>
      <c r="B64" s="204"/>
      <c r="C64" s="10"/>
      <c r="D64" s="12"/>
      <c r="E64" s="102"/>
      <c r="F64" s="18"/>
      <c r="G64" s="10"/>
      <c r="H64" s="12"/>
      <c r="I64" s="12"/>
      <c r="J64" s="138" t="s">
        <v>153</v>
      </c>
      <c r="K64" s="144">
        <v>33</v>
      </c>
      <c r="L64" s="145">
        <v>2.4359999999999995</v>
      </c>
      <c r="M64" s="102"/>
      <c r="N64" s="18"/>
    </row>
    <row r="65" spans="1:15" ht="15.75" thickBot="1" x14ac:dyDescent="0.3">
      <c r="A65" s="12"/>
      <c r="B65" s="131"/>
      <c r="C65" s="131"/>
      <c r="D65" s="104">
        <f>SUM(D10:D64)</f>
        <v>2393211.4715000018</v>
      </c>
      <c r="E65" s="105">
        <v>1</v>
      </c>
      <c r="F65" s="130"/>
      <c r="G65" s="10"/>
      <c r="H65" s="12"/>
      <c r="I65" s="12"/>
      <c r="J65" s="138" t="s">
        <v>188</v>
      </c>
      <c r="K65" s="135">
        <v>79</v>
      </c>
      <c r="L65" s="100">
        <v>1.589</v>
      </c>
      <c r="M65" s="102"/>
      <c r="N65" s="18"/>
    </row>
    <row r="66" spans="1:15" ht="15.75" thickTop="1" x14ac:dyDescent="0.25">
      <c r="A66" s="12"/>
      <c r="G66" s="10"/>
      <c r="H66" s="12"/>
      <c r="I66" s="12"/>
      <c r="J66" s="96"/>
      <c r="K66" s="96"/>
      <c r="L66" s="101"/>
      <c r="M66" s="102"/>
      <c r="N66" s="18"/>
    </row>
    <row r="67" spans="1:15" x14ac:dyDescent="0.25">
      <c r="H67" s="12"/>
      <c r="I67" s="12"/>
      <c r="J67" s="96"/>
      <c r="K67" s="96"/>
      <c r="L67" s="101"/>
      <c r="M67" s="102"/>
      <c r="N67" s="18"/>
    </row>
    <row r="68" spans="1:15" x14ac:dyDescent="0.25">
      <c r="H68" s="12"/>
      <c r="I68" s="12"/>
      <c r="J68" s="93"/>
      <c r="K68" s="93"/>
      <c r="L68" s="141"/>
      <c r="M68" s="102"/>
      <c r="N68" s="18"/>
    </row>
    <row r="69" spans="1:15" x14ac:dyDescent="0.25">
      <c r="A69" s="10" t="s">
        <v>433</v>
      </c>
      <c r="H69" s="12"/>
      <c r="I69" s="12"/>
      <c r="J69" s="63"/>
      <c r="K69" s="63"/>
      <c r="L69" s="63"/>
      <c r="M69" s="102"/>
      <c r="N69" s="18"/>
    </row>
    <row r="70" spans="1:15" x14ac:dyDescent="0.25">
      <c r="H70" s="12"/>
      <c r="I70" s="12"/>
      <c r="J70" s="63"/>
      <c r="K70" s="63"/>
      <c r="L70" s="63"/>
      <c r="M70" s="102"/>
      <c r="N70" s="18"/>
    </row>
    <row r="71" spans="1:15" x14ac:dyDescent="0.25">
      <c r="H71" s="12"/>
      <c r="I71" s="1"/>
      <c r="J71" s="63"/>
      <c r="K71" s="63"/>
      <c r="L71" s="63"/>
      <c r="M71" s="82"/>
      <c r="N71" s="63"/>
      <c r="O71" s="1"/>
    </row>
    <row r="72" spans="1:15" x14ac:dyDescent="0.25">
      <c r="H72" s="12"/>
      <c r="I72" s="1"/>
      <c r="J72" s="63"/>
      <c r="K72" s="63"/>
      <c r="L72" s="63"/>
      <c r="M72" s="63"/>
      <c r="N72" s="63"/>
      <c r="O72" s="1"/>
    </row>
    <row r="73" spans="1:15" x14ac:dyDescent="0.25">
      <c r="H73" s="10"/>
      <c r="I73" s="1"/>
      <c r="J73" s="63"/>
      <c r="K73" s="63"/>
      <c r="L73" s="63"/>
      <c r="M73" s="63"/>
      <c r="N73" s="63"/>
      <c r="O73" s="1"/>
    </row>
    <row r="74" spans="1:15" x14ac:dyDescent="0.25">
      <c r="H74" s="10"/>
      <c r="I74" s="63"/>
      <c r="J74" s="63"/>
      <c r="K74" s="63"/>
      <c r="L74" s="63"/>
      <c r="M74" s="63"/>
      <c r="N74" s="63"/>
      <c r="O74" s="1"/>
    </row>
    <row r="75" spans="1:15" x14ac:dyDescent="0.25">
      <c r="I75" s="1"/>
      <c r="J75" s="63"/>
      <c r="K75" s="63"/>
      <c r="L75" s="63"/>
      <c r="M75" s="63"/>
      <c r="N75" s="63"/>
      <c r="O75" s="1"/>
    </row>
    <row r="76" spans="1:15" x14ac:dyDescent="0.25">
      <c r="I76" s="1"/>
      <c r="J76" s="63"/>
      <c r="K76" s="63"/>
      <c r="L76" s="63"/>
      <c r="M76" s="63"/>
      <c r="N76" s="63"/>
      <c r="O76" s="1"/>
    </row>
    <row r="77" spans="1:15" x14ac:dyDescent="0.25">
      <c r="I77" s="1"/>
      <c r="J77" s="63"/>
      <c r="K77" s="63"/>
      <c r="L77" s="63"/>
      <c r="M77" s="63"/>
      <c r="N77" s="63"/>
      <c r="O77" s="1"/>
    </row>
    <row r="78" spans="1:15" x14ac:dyDescent="0.25">
      <c r="I78" s="1"/>
      <c r="J78" s="63"/>
      <c r="K78" s="63"/>
      <c r="L78" s="63"/>
      <c r="M78" s="63"/>
      <c r="N78" s="63"/>
      <c r="O78" s="1"/>
    </row>
    <row r="79" spans="1:15" x14ac:dyDescent="0.25">
      <c r="I79" s="1"/>
      <c r="J79" s="63"/>
      <c r="K79" s="63"/>
      <c r="L79" s="63"/>
      <c r="M79" s="63"/>
      <c r="N79" s="63"/>
      <c r="O79" s="1"/>
    </row>
    <row r="80" spans="1:15" x14ac:dyDescent="0.25">
      <c r="I80" s="1"/>
      <c r="J80" s="63"/>
      <c r="K80" s="63"/>
      <c r="L80" s="63"/>
      <c r="M80" s="63"/>
      <c r="N80" s="63"/>
      <c r="O80" s="1"/>
    </row>
    <row r="81" spans="9:15" x14ac:dyDescent="0.25">
      <c r="I81" s="1"/>
      <c r="J81" s="63"/>
      <c r="K81" s="63"/>
      <c r="L81" s="63"/>
      <c r="M81" s="63"/>
      <c r="N81" s="63"/>
      <c r="O81" s="1"/>
    </row>
    <row r="82" spans="9:15" x14ac:dyDescent="0.25">
      <c r="I82" s="1"/>
      <c r="M82" s="63"/>
      <c r="N82" s="63"/>
      <c r="O82" s="1"/>
    </row>
    <row r="83" spans="9:15" x14ac:dyDescent="0.25">
      <c r="I83" s="1"/>
      <c r="M83" s="63"/>
      <c r="N83" s="63"/>
      <c r="O83" s="1"/>
    </row>
    <row r="84" spans="9:15" x14ac:dyDescent="0.25">
      <c r="I84" s="1"/>
      <c r="M84" s="63"/>
      <c r="N84" s="63"/>
      <c r="O84" s="1"/>
    </row>
  </sheetData>
  <sortState ref="N12:R27">
    <sortCondition ref="N12:N27"/>
    <sortCondition ref="O12:O27"/>
  </sortState>
  <pageMargins left="0.7" right="0.7" top="0.5" bottom="0.5" header="0.3" footer="0.3"/>
  <pageSetup scale="42" orientation="portrait" verticalDpi="598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2"/>
  <sheetViews>
    <sheetView showGridLines="0" workbookViewId="0">
      <selection activeCell="N9" sqref="N9"/>
    </sheetView>
  </sheetViews>
  <sheetFormatPr defaultColWidth="9.140625" defaultRowHeight="14.25" x14ac:dyDescent="0.2"/>
  <cols>
    <col min="1" max="2" width="9.140625" style="1"/>
    <col min="3" max="3" width="11.140625" style="1" bestFit="1" customWidth="1"/>
    <col min="4" max="4" width="5.5703125" style="1" bestFit="1" customWidth="1"/>
    <col min="5" max="5" width="5.5703125" style="1" customWidth="1"/>
    <col min="6" max="7" width="9.140625" style="1"/>
    <col min="8" max="8" width="11.140625" style="1" bestFit="1" customWidth="1"/>
    <col min="9" max="9" width="7.42578125" style="1" customWidth="1"/>
    <col min="10" max="17" width="9.140625" style="1"/>
    <col min="18" max="18" width="10.28515625" style="1" bestFit="1" customWidth="1"/>
    <col min="19" max="16384" width="9.140625" style="1"/>
  </cols>
  <sheetData>
    <row r="1" spans="1:19" ht="15.75" x14ac:dyDescent="0.25">
      <c r="A1" s="3"/>
      <c r="B1" s="3"/>
      <c r="C1" s="3"/>
      <c r="D1" s="3"/>
      <c r="E1" s="3"/>
      <c r="F1" s="3"/>
      <c r="G1" s="3"/>
      <c r="H1" s="10"/>
      <c r="I1" s="10"/>
      <c r="J1" s="11"/>
      <c r="P1" s="1" t="s">
        <v>310</v>
      </c>
      <c r="Q1" s="1" t="s">
        <v>311</v>
      </c>
      <c r="R1" s="1" t="s">
        <v>150</v>
      </c>
      <c r="S1" s="1" t="s">
        <v>172</v>
      </c>
    </row>
    <row r="2" spans="1:19" ht="15.75" x14ac:dyDescent="0.25">
      <c r="A2" s="3"/>
      <c r="B2" s="3"/>
      <c r="C2" s="3"/>
      <c r="D2" s="3"/>
      <c r="E2" s="3"/>
      <c r="F2" s="3"/>
      <c r="G2" s="3"/>
      <c r="H2" s="10"/>
      <c r="I2" s="10"/>
      <c r="J2" s="11" t="s">
        <v>52</v>
      </c>
      <c r="P2" s="1" t="s">
        <v>114</v>
      </c>
      <c r="Q2" s="1" t="s">
        <v>115</v>
      </c>
      <c r="R2" s="1" t="s">
        <v>261</v>
      </c>
      <c r="S2" s="1">
        <v>26</v>
      </c>
    </row>
    <row r="3" spans="1:19" ht="15.75" x14ac:dyDescent="0.25">
      <c r="A3" s="3"/>
      <c r="B3" s="3"/>
      <c r="C3" s="3"/>
      <c r="D3" s="3"/>
      <c r="E3" s="3"/>
      <c r="F3" s="3"/>
      <c r="G3" s="3"/>
      <c r="H3" s="10"/>
      <c r="I3" s="10"/>
      <c r="J3" s="11" t="s">
        <v>427</v>
      </c>
      <c r="P3" s="1" t="s">
        <v>118</v>
      </c>
      <c r="Q3" s="1" t="s">
        <v>115</v>
      </c>
      <c r="R3" s="1" t="s">
        <v>206</v>
      </c>
      <c r="S3" s="1">
        <v>471</v>
      </c>
    </row>
    <row r="4" spans="1:19" ht="15.75" x14ac:dyDescent="0.25">
      <c r="A4" s="3"/>
      <c r="B4" s="3"/>
      <c r="C4" s="3"/>
      <c r="D4" s="3"/>
      <c r="E4" s="3"/>
      <c r="F4" s="3"/>
      <c r="G4" s="3"/>
      <c r="H4" s="10"/>
      <c r="I4" s="10"/>
      <c r="J4" s="10"/>
      <c r="P4" s="1" t="s">
        <v>117</v>
      </c>
      <c r="Q4" s="1" t="s">
        <v>115</v>
      </c>
      <c r="R4" s="1" t="s">
        <v>207</v>
      </c>
      <c r="S4" s="1">
        <v>22</v>
      </c>
    </row>
    <row r="5" spans="1:19" ht="15.75" x14ac:dyDescent="0.25">
      <c r="A5" s="3"/>
      <c r="B5" s="5" t="s">
        <v>144</v>
      </c>
      <c r="C5" s="5"/>
      <c r="D5" s="5"/>
      <c r="E5" s="5"/>
      <c r="F5" s="5"/>
      <c r="G5" s="5"/>
      <c r="H5" s="5"/>
      <c r="I5" s="5"/>
      <c r="J5" s="3"/>
      <c r="P5" s="1" t="s">
        <v>117</v>
      </c>
      <c r="Q5" s="1" t="s">
        <v>116</v>
      </c>
      <c r="R5" s="1" t="s">
        <v>312</v>
      </c>
      <c r="S5" s="1">
        <v>19</v>
      </c>
    </row>
    <row r="6" spans="1:19" ht="15.75" x14ac:dyDescent="0.25">
      <c r="A6" s="3"/>
      <c r="B6" s="5" t="s">
        <v>146</v>
      </c>
      <c r="C6" s="5"/>
      <c r="D6" s="5"/>
      <c r="E6" s="5"/>
      <c r="F6" s="5"/>
      <c r="G6" s="5"/>
      <c r="H6" s="5"/>
      <c r="I6" s="5"/>
      <c r="J6" s="3"/>
      <c r="P6" s="1" t="s">
        <v>115</v>
      </c>
      <c r="Q6" s="1" t="s">
        <v>114</v>
      </c>
      <c r="R6" s="1" t="s">
        <v>262</v>
      </c>
      <c r="S6" s="1">
        <v>26</v>
      </c>
    </row>
    <row r="7" spans="1:19" ht="15.75" x14ac:dyDescent="0.25">
      <c r="A7" s="6"/>
      <c r="B7" s="7" t="s">
        <v>348</v>
      </c>
      <c r="C7" s="5"/>
      <c r="D7" s="5"/>
      <c r="E7" s="5"/>
      <c r="F7" s="5"/>
      <c r="G7" s="5"/>
      <c r="H7" s="5"/>
      <c r="I7" s="5"/>
      <c r="J7" s="3"/>
      <c r="P7" s="1" t="s">
        <v>115</v>
      </c>
      <c r="Q7" s="1" t="s">
        <v>118</v>
      </c>
      <c r="R7" s="1" t="s">
        <v>208</v>
      </c>
      <c r="S7" s="1">
        <v>470</v>
      </c>
    </row>
    <row r="8" spans="1:19" ht="15.75" x14ac:dyDescent="0.25">
      <c r="A8" s="3"/>
      <c r="B8" s="3"/>
      <c r="C8" s="3"/>
      <c r="D8" s="3"/>
      <c r="E8" s="3"/>
      <c r="F8" s="3"/>
      <c r="G8" s="3"/>
      <c r="H8" s="3"/>
      <c r="I8" s="3"/>
      <c r="J8" s="3"/>
      <c r="P8" s="1" t="s">
        <v>115</v>
      </c>
      <c r="Q8" s="1" t="s">
        <v>117</v>
      </c>
      <c r="R8" s="1" t="s">
        <v>209</v>
      </c>
      <c r="S8" s="1">
        <v>29</v>
      </c>
    </row>
    <row r="9" spans="1:19" ht="15.75" x14ac:dyDescent="0.25">
      <c r="A9" s="3"/>
      <c r="B9" s="3"/>
      <c r="C9" s="3"/>
      <c r="D9" s="3" t="s">
        <v>147</v>
      </c>
      <c r="E9" s="3"/>
      <c r="F9" s="3"/>
      <c r="G9" s="4"/>
      <c r="H9" s="4"/>
      <c r="I9" s="4" t="s">
        <v>147</v>
      </c>
      <c r="J9" s="3"/>
      <c r="P9" s="1" t="s">
        <v>115</v>
      </c>
      <c r="Q9" s="1" t="s">
        <v>125</v>
      </c>
      <c r="R9" s="1" t="s">
        <v>210</v>
      </c>
      <c r="S9" s="1">
        <v>108</v>
      </c>
    </row>
    <row r="10" spans="1:19" ht="15.75" x14ac:dyDescent="0.25">
      <c r="A10" s="3"/>
      <c r="B10" s="8"/>
      <c r="C10" s="99" t="s">
        <v>150</v>
      </c>
      <c r="D10" s="8" t="s">
        <v>148</v>
      </c>
      <c r="E10" s="3"/>
      <c r="F10" s="3"/>
      <c r="G10" s="8"/>
      <c r="H10" s="99" t="s">
        <v>150</v>
      </c>
      <c r="I10" s="8" t="s">
        <v>148</v>
      </c>
      <c r="J10" s="3"/>
      <c r="P10" s="1" t="s">
        <v>115</v>
      </c>
      <c r="Q10" s="1" t="s">
        <v>127</v>
      </c>
      <c r="R10" s="1" t="s">
        <v>211</v>
      </c>
      <c r="S10" s="1">
        <v>663</v>
      </c>
    </row>
    <row r="11" spans="1:19" ht="15.75" x14ac:dyDescent="0.25">
      <c r="A11" s="3"/>
      <c r="B11" s="4"/>
      <c r="C11" s="97" t="s">
        <v>261</v>
      </c>
      <c r="D11" s="98">
        <v>26</v>
      </c>
      <c r="E11" s="3"/>
      <c r="F11" s="3"/>
      <c r="G11" s="4"/>
      <c r="H11" s="97" t="s">
        <v>220</v>
      </c>
      <c r="I11" s="98">
        <v>557</v>
      </c>
      <c r="J11" s="3"/>
      <c r="P11" s="1" t="s">
        <v>115</v>
      </c>
      <c r="Q11" s="1" t="s">
        <v>124</v>
      </c>
      <c r="R11" s="1" t="s">
        <v>233</v>
      </c>
      <c r="S11" s="1">
        <v>111</v>
      </c>
    </row>
    <row r="12" spans="1:19" ht="15.75" x14ac:dyDescent="0.25">
      <c r="A12" s="3"/>
      <c r="B12" s="4"/>
      <c r="C12" s="97" t="s">
        <v>206</v>
      </c>
      <c r="D12" s="98">
        <v>471</v>
      </c>
      <c r="E12" s="3"/>
      <c r="F12" s="3"/>
      <c r="G12" s="4"/>
      <c r="H12" s="97" t="s">
        <v>314</v>
      </c>
      <c r="I12" s="98">
        <v>11</v>
      </c>
      <c r="J12" s="3"/>
      <c r="P12" s="1" t="s">
        <v>115</v>
      </c>
      <c r="Q12" s="1" t="s">
        <v>132</v>
      </c>
      <c r="R12" s="1" t="s">
        <v>212</v>
      </c>
      <c r="S12" s="1">
        <v>92</v>
      </c>
    </row>
    <row r="13" spans="1:19" ht="15.75" x14ac:dyDescent="0.25">
      <c r="A13" s="3"/>
      <c r="B13" s="4"/>
      <c r="C13" s="97" t="s">
        <v>207</v>
      </c>
      <c r="D13" s="98">
        <v>22</v>
      </c>
      <c r="E13" s="3"/>
      <c r="F13" s="3"/>
      <c r="G13" s="4"/>
      <c r="H13" s="97" t="s">
        <v>243</v>
      </c>
      <c r="I13" s="98">
        <v>52</v>
      </c>
      <c r="J13" s="3"/>
      <c r="P13" s="1" t="s">
        <v>115</v>
      </c>
      <c r="Q13" s="1" t="s">
        <v>116</v>
      </c>
      <c r="R13" s="1" t="s">
        <v>213</v>
      </c>
      <c r="S13" s="1">
        <v>54</v>
      </c>
    </row>
    <row r="14" spans="1:19" ht="15.75" x14ac:dyDescent="0.25">
      <c r="A14" s="3"/>
      <c r="B14" s="4"/>
      <c r="C14" s="97" t="s">
        <v>312</v>
      </c>
      <c r="D14" s="98">
        <v>19</v>
      </c>
      <c r="E14" s="3"/>
      <c r="F14" s="3"/>
      <c r="G14" s="4"/>
      <c r="H14" s="97" t="s">
        <v>239</v>
      </c>
      <c r="I14" s="98">
        <v>19</v>
      </c>
      <c r="J14" s="3"/>
      <c r="P14" s="1" t="s">
        <v>115</v>
      </c>
      <c r="Q14" s="1" t="s">
        <v>120</v>
      </c>
      <c r="R14" s="1" t="s">
        <v>245</v>
      </c>
      <c r="S14" s="1">
        <v>50</v>
      </c>
    </row>
    <row r="15" spans="1:19" ht="15.75" x14ac:dyDescent="0.25">
      <c r="A15" s="3"/>
      <c r="B15" s="4"/>
      <c r="C15" s="97" t="s">
        <v>262</v>
      </c>
      <c r="D15" s="98">
        <v>26</v>
      </c>
      <c r="E15" s="3"/>
      <c r="F15" s="3"/>
      <c r="G15" s="4"/>
      <c r="H15" s="97" t="s">
        <v>313</v>
      </c>
      <c r="I15" s="98">
        <v>15</v>
      </c>
      <c r="J15" s="3"/>
      <c r="P15" s="1" t="s">
        <v>115</v>
      </c>
      <c r="Q15" s="1" t="s">
        <v>122</v>
      </c>
      <c r="R15" s="1" t="s">
        <v>232</v>
      </c>
      <c r="S15" s="1">
        <v>637</v>
      </c>
    </row>
    <row r="16" spans="1:19" ht="15.75" x14ac:dyDescent="0.25">
      <c r="A16" s="3"/>
      <c r="B16" s="4"/>
      <c r="C16" s="97" t="s">
        <v>208</v>
      </c>
      <c r="D16" s="98">
        <v>470</v>
      </c>
      <c r="E16" s="3"/>
      <c r="F16" s="3"/>
      <c r="G16" s="4"/>
      <c r="H16" s="97" t="s">
        <v>255</v>
      </c>
      <c r="I16" s="98">
        <v>354</v>
      </c>
      <c r="J16" s="3"/>
      <c r="P16" s="1" t="s">
        <v>115</v>
      </c>
      <c r="Q16" s="1" t="s">
        <v>123</v>
      </c>
      <c r="R16" s="1" t="s">
        <v>214</v>
      </c>
      <c r="S16" s="1">
        <v>468</v>
      </c>
    </row>
    <row r="17" spans="1:19" ht="15.75" x14ac:dyDescent="0.25">
      <c r="A17" s="3"/>
      <c r="B17" s="4"/>
      <c r="C17" s="97" t="s">
        <v>209</v>
      </c>
      <c r="D17" s="98">
        <v>29</v>
      </c>
      <c r="E17" s="3"/>
      <c r="F17" s="3"/>
      <c r="G17" s="4"/>
      <c r="H17" s="97" t="s">
        <v>322</v>
      </c>
      <c r="I17" s="98">
        <v>13</v>
      </c>
      <c r="J17" s="3"/>
      <c r="P17" s="1" t="s">
        <v>115</v>
      </c>
      <c r="Q17" s="1" t="s">
        <v>128</v>
      </c>
      <c r="R17" s="1" t="s">
        <v>234</v>
      </c>
      <c r="S17" s="1">
        <v>10</v>
      </c>
    </row>
    <row r="18" spans="1:19" ht="15.75" x14ac:dyDescent="0.25">
      <c r="A18" s="3"/>
      <c r="B18" s="4"/>
      <c r="C18" s="97" t="s">
        <v>210</v>
      </c>
      <c r="D18" s="98">
        <v>108</v>
      </c>
      <c r="E18" s="3"/>
      <c r="F18" s="3"/>
      <c r="G18" s="4"/>
      <c r="H18" s="97" t="s">
        <v>221</v>
      </c>
      <c r="I18" s="98">
        <v>405</v>
      </c>
      <c r="J18" s="3"/>
      <c r="P18" s="1" t="s">
        <v>115</v>
      </c>
      <c r="Q18" s="1" t="s">
        <v>131</v>
      </c>
      <c r="R18" s="1" t="s">
        <v>250</v>
      </c>
      <c r="S18" s="1">
        <v>354</v>
      </c>
    </row>
    <row r="19" spans="1:19" ht="15.75" x14ac:dyDescent="0.25">
      <c r="A19" s="3"/>
      <c r="B19" s="4"/>
      <c r="C19" s="97" t="s">
        <v>211</v>
      </c>
      <c r="D19" s="98">
        <v>663</v>
      </c>
      <c r="E19" s="3"/>
      <c r="F19" s="3"/>
      <c r="G19" s="4"/>
      <c r="H19" s="97" t="s">
        <v>264</v>
      </c>
      <c r="I19" s="98">
        <v>95</v>
      </c>
      <c r="J19" s="3"/>
      <c r="P19" s="1" t="s">
        <v>115</v>
      </c>
      <c r="Q19" s="1" t="s">
        <v>130</v>
      </c>
      <c r="R19" s="1" t="s">
        <v>215</v>
      </c>
      <c r="S19" s="1">
        <v>507</v>
      </c>
    </row>
    <row r="20" spans="1:19" ht="15.75" x14ac:dyDescent="0.25">
      <c r="A20" s="3"/>
      <c r="B20" s="4"/>
      <c r="C20" s="97" t="s">
        <v>233</v>
      </c>
      <c r="D20" s="98">
        <v>111</v>
      </c>
      <c r="E20" s="3"/>
      <c r="F20" s="3"/>
      <c r="G20" s="4"/>
      <c r="H20" s="97" t="s">
        <v>265</v>
      </c>
      <c r="I20" s="98">
        <v>91</v>
      </c>
      <c r="J20" s="3"/>
      <c r="P20" s="1" t="s">
        <v>115</v>
      </c>
      <c r="Q20" s="1" t="s">
        <v>121</v>
      </c>
      <c r="R20" s="1" t="s">
        <v>235</v>
      </c>
      <c r="S20" s="1">
        <v>95</v>
      </c>
    </row>
    <row r="21" spans="1:19" ht="15.75" x14ac:dyDescent="0.25">
      <c r="A21" s="3"/>
      <c r="B21" s="4"/>
      <c r="C21" s="97" t="s">
        <v>212</v>
      </c>
      <c r="D21" s="98">
        <v>92</v>
      </c>
      <c r="E21" s="3"/>
      <c r="F21" s="3"/>
      <c r="G21" s="4"/>
      <c r="H21" s="97" t="s">
        <v>222</v>
      </c>
      <c r="I21" s="98">
        <v>304</v>
      </c>
      <c r="J21" s="3"/>
      <c r="P21" s="1" t="s">
        <v>115</v>
      </c>
      <c r="Q21" s="1" t="s">
        <v>139</v>
      </c>
      <c r="R21" s="1" t="s">
        <v>228</v>
      </c>
      <c r="S21" s="1">
        <v>8</v>
      </c>
    </row>
    <row r="22" spans="1:19" ht="15.75" x14ac:dyDescent="0.25">
      <c r="A22" s="3"/>
      <c r="B22" s="4"/>
      <c r="C22" s="97" t="s">
        <v>213</v>
      </c>
      <c r="D22" s="98">
        <v>54</v>
      </c>
      <c r="E22" s="3"/>
      <c r="F22" s="3"/>
      <c r="G22" s="4"/>
      <c r="H22" s="97" t="s">
        <v>266</v>
      </c>
      <c r="I22" s="98">
        <v>90</v>
      </c>
      <c r="J22" s="3"/>
      <c r="P22" s="1" t="s">
        <v>115</v>
      </c>
      <c r="Q22" s="1" t="s">
        <v>140</v>
      </c>
      <c r="R22" s="1" t="s">
        <v>202</v>
      </c>
      <c r="S22" s="1">
        <v>263</v>
      </c>
    </row>
    <row r="23" spans="1:19" ht="15.75" x14ac:dyDescent="0.25">
      <c r="A23" s="3"/>
      <c r="B23" s="4"/>
      <c r="C23" s="97" t="s">
        <v>245</v>
      </c>
      <c r="D23" s="98">
        <v>50</v>
      </c>
      <c r="E23" s="3"/>
      <c r="F23" s="3"/>
      <c r="G23" s="4"/>
      <c r="H23" s="97" t="s">
        <v>248</v>
      </c>
      <c r="I23" s="98">
        <v>107</v>
      </c>
      <c r="J23" s="3"/>
      <c r="P23" s="1" t="s">
        <v>115</v>
      </c>
      <c r="Q23" s="1" t="s">
        <v>141</v>
      </c>
      <c r="R23" s="1" t="s">
        <v>236</v>
      </c>
      <c r="S23" s="1">
        <v>309</v>
      </c>
    </row>
    <row r="24" spans="1:19" ht="15.75" x14ac:dyDescent="0.25">
      <c r="A24" s="3"/>
      <c r="B24" s="4"/>
      <c r="C24" s="97" t="s">
        <v>232</v>
      </c>
      <c r="D24" s="98">
        <v>637</v>
      </c>
      <c r="E24" s="3"/>
      <c r="F24" s="3"/>
      <c r="G24" s="4"/>
      <c r="H24" s="97" t="s">
        <v>328</v>
      </c>
      <c r="I24" s="98">
        <v>10</v>
      </c>
      <c r="J24" s="3"/>
      <c r="P24" s="1" t="s">
        <v>115</v>
      </c>
      <c r="Q24" s="1" t="s">
        <v>126</v>
      </c>
      <c r="R24" s="1" t="s">
        <v>251</v>
      </c>
      <c r="S24" s="1">
        <v>178</v>
      </c>
    </row>
    <row r="25" spans="1:19" ht="15.75" x14ac:dyDescent="0.25">
      <c r="A25" s="3"/>
      <c r="B25" s="4"/>
      <c r="C25" s="97" t="s">
        <v>214</v>
      </c>
      <c r="D25" s="98">
        <v>468</v>
      </c>
      <c r="E25" s="3"/>
      <c r="F25" s="3"/>
      <c r="G25" s="4"/>
      <c r="H25" s="97" t="s">
        <v>223</v>
      </c>
      <c r="I25" s="98">
        <v>16</v>
      </c>
      <c r="J25" s="3"/>
      <c r="P25" s="1" t="s">
        <v>115</v>
      </c>
      <c r="Q25" s="1" t="s">
        <v>136</v>
      </c>
      <c r="R25" s="1" t="s">
        <v>276</v>
      </c>
      <c r="S25" s="1">
        <v>10</v>
      </c>
    </row>
    <row r="26" spans="1:19" ht="15.75" x14ac:dyDescent="0.25">
      <c r="A26" s="3"/>
      <c r="B26" s="4"/>
      <c r="C26" s="97" t="s">
        <v>234</v>
      </c>
      <c r="D26" s="98">
        <v>10</v>
      </c>
      <c r="E26" s="3"/>
      <c r="F26" s="3"/>
      <c r="G26" s="4"/>
      <c r="H26" s="97" t="s">
        <v>267</v>
      </c>
      <c r="I26" s="98">
        <v>204</v>
      </c>
      <c r="J26" s="3"/>
      <c r="P26" s="1" t="s">
        <v>115</v>
      </c>
      <c r="Q26" s="1" t="s">
        <v>119</v>
      </c>
      <c r="R26" s="1" t="s">
        <v>246</v>
      </c>
      <c r="S26" s="1">
        <v>25</v>
      </c>
    </row>
    <row r="27" spans="1:19" ht="15.75" x14ac:dyDescent="0.25">
      <c r="A27" s="3"/>
      <c r="B27" s="4"/>
      <c r="C27" s="97" t="s">
        <v>250</v>
      </c>
      <c r="D27" s="98">
        <v>354</v>
      </c>
      <c r="E27" s="3"/>
      <c r="F27" s="3"/>
      <c r="G27" s="4"/>
      <c r="H27" s="97" t="s">
        <v>268</v>
      </c>
      <c r="I27" s="98">
        <v>150</v>
      </c>
      <c r="J27" s="3"/>
      <c r="P27" s="1" t="s">
        <v>115</v>
      </c>
      <c r="Q27" s="1" t="s">
        <v>142</v>
      </c>
      <c r="R27" s="1" t="s">
        <v>229</v>
      </c>
      <c r="S27" s="1">
        <v>136</v>
      </c>
    </row>
    <row r="28" spans="1:19" ht="15.75" x14ac:dyDescent="0.25">
      <c r="A28" s="3"/>
      <c r="B28" s="4"/>
      <c r="C28" s="97" t="s">
        <v>215</v>
      </c>
      <c r="D28" s="98">
        <v>507</v>
      </c>
      <c r="E28" s="3"/>
      <c r="F28" s="3"/>
      <c r="G28" s="4"/>
      <c r="H28" s="97" t="s">
        <v>224</v>
      </c>
      <c r="I28" s="98">
        <v>88</v>
      </c>
      <c r="J28" s="3"/>
      <c r="P28" s="1" t="s">
        <v>115</v>
      </c>
      <c r="Q28" s="1" t="s">
        <v>143</v>
      </c>
      <c r="R28" s="1" t="s">
        <v>252</v>
      </c>
      <c r="S28" s="1">
        <v>154</v>
      </c>
    </row>
    <row r="29" spans="1:19" ht="15.75" x14ac:dyDescent="0.25">
      <c r="A29" s="3"/>
      <c r="B29" s="4"/>
      <c r="C29" s="97" t="s">
        <v>235</v>
      </c>
      <c r="D29" s="98">
        <v>95</v>
      </c>
      <c r="E29" s="3"/>
      <c r="F29" s="3"/>
      <c r="G29" s="4"/>
      <c r="H29" s="97" t="s">
        <v>230</v>
      </c>
      <c r="I29" s="98">
        <v>22</v>
      </c>
      <c r="J29" s="3"/>
      <c r="P29" s="1" t="s">
        <v>125</v>
      </c>
      <c r="Q29" s="1" t="s">
        <v>115</v>
      </c>
      <c r="R29" s="1" t="s">
        <v>253</v>
      </c>
      <c r="S29" s="1">
        <v>93</v>
      </c>
    </row>
    <row r="30" spans="1:19" ht="15.75" x14ac:dyDescent="0.25">
      <c r="A30" s="3"/>
      <c r="B30" s="4"/>
      <c r="C30" s="97" t="s">
        <v>228</v>
      </c>
      <c r="D30" s="98">
        <v>8</v>
      </c>
      <c r="E30" s="3"/>
      <c r="F30" s="3"/>
      <c r="G30" s="4"/>
      <c r="H30" s="97" t="s">
        <v>203</v>
      </c>
      <c r="I30" s="98">
        <v>298</v>
      </c>
      <c r="J30" s="3"/>
      <c r="P30" s="1" t="s">
        <v>125</v>
      </c>
      <c r="Q30" s="1" t="s">
        <v>127</v>
      </c>
      <c r="R30" s="1" t="s">
        <v>346</v>
      </c>
      <c r="S30" s="1">
        <v>7</v>
      </c>
    </row>
    <row r="31" spans="1:19" ht="15.75" x14ac:dyDescent="0.25">
      <c r="A31" s="3"/>
      <c r="B31" s="4"/>
      <c r="C31" s="97" t="s">
        <v>202</v>
      </c>
      <c r="D31" s="98">
        <v>263</v>
      </c>
      <c r="E31" s="3"/>
      <c r="F31" s="3"/>
      <c r="G31" s="4"/>
      <c r="H31" s="97" t="s">
        <v>204</v>
      </c>
      <c r="I31" s="98">
        <v>32</v>
      </c>
      <c r="J31" s="3"/>
      <c r="P31" s="1" t="s">
        <v>125</v>
      </c>
      <c r="Q31" s="1" t="s">
        <v>121</v>
      </c>
      <c r="R31" s="1" t="s">
        <v>315</v>
      </c>
      <c r="S31" s="1">
        <v>22</v>
      </c>
    </row>
    <row r="32" spans="1:19" ht="15.75" x14ac:dyDescent="0.25">
      <c r="A32" s="3"/>
      <c r="B32" s="4"/>
      <c r="C32" s="97" t="s">
        <v>236</v>
      </c>
      <c r="D32" s="98">
        <v>309</v>
      </c>
      <c r="E32" s="3"/>
      <c r="F32" s="3"/>
      <c r="G32" s="4"/>
      <c r="H32" s="97" t="s">
        <v>240</v>
      </c>
      <c r="I32" s="98">
        <v>232</v>
      </c>
      <c r="J32" s="3"/>
      <c r="P32" s="1" t="s">
        <v>127</v>
      </c>
      <c r="Q32" s="1" t="s">
        <v>115</v>
      </c>
      <c r="R32" s="1" t="s">
        <v>216</v>
      </c>
      <c r="S32" s="1">
        <v>658</v>
      </c>
    </row>
    <row r="33" spans="1:19" ht="15.75" x14ac:dyDescent="0.25">
      <c r="A33" s="3"/>
      <c r="B33" s="4"/>
      <c r="C33" s="97" t="s">
        <v>251</v>
      </c>
      <c r="D33" s="98">
        <v>178</v>
      </c>
      <c r="E33" s="3"/>
      <c r="F33" s="3"/>
      <c r="G33" s="4"/>
      <c r="H33" s="97" t="s">
        <v>205</v>
      </c>
      <c r="I33" s="98">
        <v>86</v>
      </c>
      <c r="J33" s="3"/>
      <c r="P33" s="1" t="s">
        <v>124</v>
      </c>
      <c r="Q33" s="1" t="s">
        <v>115</v>
      </c>
      <c r="R33" s="1" t="s">
        <v>237</v>
      </c>
      <c r="S33" s="1">
        <v>157</v>
      </c>
    </row>
    <row r="34" spans="1:19" ht="15.75" x14ac:dyDescent="0.25">
      <c r="A34" s="3"/>
      <c r="B34" s="4"/>
      <c r="C34" s="97" t="s">
        <v>276</v>
      </c>
      <c r="D34" s="98">
        <v>10</v>
      </c>
      <c r="E34" s="3"/>
      <c r="F34" s="3"/>
      <c r="G34" s="4"/>
      <c r="H34" s="97" t="s">
        <v>274</v>
      </c>
      <c r="I34" s="98">
        <v>17</v>
      </c>
      <c r="J34" s="3"/>
      <c r="P34" s="1" t="s">
        <v>124</v>
      </c>
      <c r="Q34" s="1" t="s">
        <v>123</v>
      </c>
      <c r="R34" s="1" t="s">
        <v>242</v>
      </c>
      <c r="S34" s="1">
        <v>87</v>
      </c>
    </row>
    <row r="35" spans="1:19" ht="15.75" x14ac:dyDescent="0.25">
      <c r="A35" s="3"/>
      <c r="B35" s="4"/>
      <c r="C35" s="97" t="s">
        <v>246</v>
      </c>
      <c r="D35" s="98">
        <v>25</v>
      </c>
      <c r="E35" s="3"/>
      <c r="F35" s="3"/>
      <c r="G35" s="4"/>
      <c r="H35" s="97" t="s">
        <v>225</v>
      </c>
      <c r="I35" s="98">
        <v>88</v>
      </c>
      <c r="J35" s="3"/>
      <c r="P35" s="1" t="s">
        <v>124</v>
      </c>
      <c r="Q35" s="1" t="s">
        <v>126</v>
      </c>
      <c r="R35" s="1" t="s">
        <v>238</v>
      </c>
      <c r="S35" s="1">
        <v>108</v>
      </c>
    </row>
    <row r="36" spans="1:19" ht="15.75" x14ac:dyDescent="0.25">
      <c r="A36" s="3"/>
      <c r="B36" s="4"/>
      <c r="C36" s="97" t="s">
        <v>229</v>
      </c>
      <c r="D36" s="98">
        <v>136</v>
      </c>
      <c r="E36" s="3"/>
      <c r="F36" s="3"/>
      <c r="G36" s="4"/>
      <c r="H36" s="97" t="s">
        <v>269</v>
      </c>
      <c r="I36" s="98">
        <v>91</v>
      </c>
      <c r="J36" s="3"/>
      <c r="P36" s="1" t="s">
        <v>132</v>
      </c>
      <c r="Q36" s="1" t="s">
        <v>115</v>
      </c>
      <c r="R36" s="1" t="s">
        <v>217</v>
      </c>
      <c r="S36" s="1">
        <v>91</v>
      </c>
    </row>
    <row r="37" spans="1:19" ht="15.75" x14ac:dyDescent="0.25">
      <c r="A37" s="3"/>
      <c r="B37" s="4"/>
      <c r="C37" s="97" t="s">
        <v>252</v>
      </c>
      <c r="D37" s="98">
        <v>154</v>
      </c>
      <c r="E37" s="3"/>
      <c r="F37" s="3"/>
      <c r="G37" s="4"/>
      <c r="H37" s="97" t="s">
        <v>256</v>
      </c>
      <c r="I37" s="98">
        <v>51</v>
      </c>
      <c r="J37" s="3"/>
      <c r="P37" s="1" t="s">
        <v>132</v>
      </c>
      <c r="Q37" s="1" t="s">
        <v>137</v>
      </c>
      <c r="R37" s="1" t="s">
        <v>263</v>
      </c>
      <c r="S37" s="1">
        <v>90</v>
      </c>
    </row>
    <row r="38" spans="1:19" ht="15.75" x14ac:dyDescent="0.25">
      <c r="A38" s="3"/>
      <c r="B38" s="4"/>
      <c r="C38" s="97" t="s">
        <v>253</v>
      </c>
      <c r="D38" s="98">
        <v>93</v>
      </c>
      <c r="E38" s="3"/>
      <c r="F38" s="3"/>
      <c r="G38" s="4"/>
      <c r="H38" s="97" t="s">
        <v>241</v>
      </c>
      <c r="I38" s="98">
        <v>249</v>
      </c>
      <c r="J38" s="3"/>
      <c r="P38" s="1" t="s">
        <v>116</v>
      </c>
      <c r="Q38" s="1" t="s">
        <v>117</v>
      </c>
      <c r="R38" s="1" t="s">
        <v>218</v>
      </c>
      <c r="S38" s="1">
        <v>13</v>
      </c>
    </row>
    <row r="39" spans="1:19" ht="15.75" x14ac:dyDescent="0.25">
      <c r="A39" s="3"/>
      <c r="B39" s="4"/>
      <c r="C39" s="97" t="s">
        <v>346</v>
      </c>
      <c r="D39" s="98">
        <v>7</v>
      </c>
      <c r="E39" s="3"/>
      <c r="F39" s="3"/>
      <c r="G39" s="4"/>
      <c r="H39" s="97" t="s">
        <v>244</v>
      </c>
      <c r="I39" s="98">
        <v>55</v>
      </c>
      <c r="J39" s="3"/>
      <c r="P39" s="1" t="s">
        <v>116</v>
      </c>
      <c r="Q39" s="1" t="s">
        <v>115</v>
      </c>
      <c r="R39" s="1" t="s">
        <v>219</v>
      </c>
      <c r="S39" s="1">
        <v>59</v>
      </c>
    </row>
    <row r="40" spans="1:19" ht="15.75" x14ac:dyDescent="0.25">
      <c r="A40" s="3"/>
      <c r="B40" s="4"/>
      <c r="C40" s="97" t="s">
        <v>315</v>
      </c>
      <c r="D40" s="98">
        <v>22</v>
      </c>
      <c r="E40" s="3"/>
      <c r="F40" s="3"/>
      <c r="G40" s="4"/>
      <c r="H40" s="97" t="s">
        <v>260</v>
      </c>
      <c r="I40" s="98">
        <v>239</v>
      </c>
      <c r="J40" s="3"/>
      <c r="P40" s="1" t="s">
        <v>120</v>
      </c>
      <c r="Q40" s="1" t="s">
        <v>115</v>
      </c>
      <c r="R40" s="1" t="s">
        <v>247</v>
      </c>
      <c r="S40" s="1">
        <v>39</v>
      </c>
    </row>
    <row r="41" spans="1:19" ht="15.75" x14ac:dyDescent="0.25">
      <c r="A41" s="3"/>
      <c r="B41" s="4"/>
      <c r="C41" s="97" t="s">
        <v>216</v>
      </c>
      <c r="D41" s="98">
        <v>658</v>
      </c>
      <c r="E41" s="3"/>
      <c r="F41" s="3"/>
      <c r="G41" s="4"/>
      <c r="H41" s="97" t="s">
        <v>226</v>
      </c>
      <c r="I41" s="98">
        <v>215</v>
      </c>
      <c r="J41" s="3"/>
      <c r="P41" s="1" t="s">
        <v>122</v>
      </c>
      <c r="Q41" s="1" t="s">
        <v>115</v>
      </c>
      <c r="R41" s="1" t="s">
        <v>254</v>
      </c>
      <c r="S41" s="1">
        <v>637</v>
      </c>
    </row>
    <row r="42" spans="1:19" ht="15.75" x14ac:dyDescent="0.25">
      <c r="A42" s="3"/>
      <c r="B42" s="4"/>
      <c r="C42" s="97" t="s">
        <v>237</v>
      </c>
      <c r="D42" s="98">
        <v>157</v>
      </c>
      <c r="E42" s="3"/>
      <c r="F42" s="3"/>
      <c r="G42" s="4"/>
      <c r="H42" s="97" t="s">
        <v>249</v>
      </c>
      <c r="I42" s="98">
        <v>13</v>
      </c>
      <c r="J42" s="3"/>
      <c r="P42" s="1" t="s">
        <v>123</v>
      </c>
      <c r="Q42" s="1" t="s">
        <v>115</v>
      </c>
      <c r="R42" s="1" t="s">
        <v>220</v>
      </c>
      <c r="S42" s="1">
        <v>557</v>
      </c>
    </row>
    <row r="43" spans="1:19" ht="15.75" x14ac:dyDescent="0.25">
      <c r="A43" s="3"/>
      <c r="B43" s="4"/>
      <c r="C43" s="97" t="s">
        <v>242</v>
      </c>
      <c r="D43" s="98">
        <v>87</v>
      </c>
      <c r="E43" s="3"/>
      <c r="F43" s="3"/>
      <c r="G43" s="4"/>
      <c r="H43" s="97" t="s">
        <v>331</v>
      </c>
      <c r="I43" s="98">
        <v>8</v>
      </c>
      <c r="J43" s="3"/>
      <c r="P43" s="1" t="s">
        <v>123</v>
      </c>
      <c r="Q43" s="1" t="s">
        <v>128</v>
      </c>
      <c r="R43" s="1" t="s">
        <v>314</v>
      </c>
      <c r="S43" s="1">
        <v>11</v>
      </c>
    </row>
    <row r="44" spans="1:19" ht="15.75" x14ac:dyDescent="0.25">
      <c r="A44" s="3"/>
      <c r="B44" s="4"/>
      <c r="C44" s="97" t="s">
        <v>238</v>
      </c>
      <c r="D44" s="98">
        <v>108</v>
      </c>
      <c r="E44" s="3"/>
      <c r="F44" s="3"/>
      <c r="G44" s="4"/>
      <c r="H44" s="97" t="s">
        <v>231</v>
      </c>
      <c r="I44" s="98">
        <v>112</v>
      </c>
      <c r="J44" s="3"/>
      <c r="P44" s="1" t="s">
        <v>123</v>
      </c>
      <c r="Q44" s="1" t="s">
        <v>126</v>
      </c>
      <c r="R44" s="1" t="s">
        <v>243</v>
      </c>
      <c r="S44" s="1">
        <v>52</v>
      </c>
    </row>
    <row r="45" spans="1:19" ht="15.75" x14ac:dyDescent="0.25">
      <c r="A45" s="3"/>
      <c r="B45" s="4"/>
      <c r="C45" s="97" t="s">
        <v>217</v>
      </c>
      <c r="D45" s="98">
        <v>91</v>
      </c>
      <c r="E45" s="3"/>
      <c r="F45" s="3"/>
      <c r="G45" s="4"/>
      <c r="H45" s="97" t="s">
        <v>335</v>
      </c>
      <c r="I45" s="98">
        <v>13</v>
      </c>
      <c r="J45" s="3"/>
      <c r="P45" s="1" t="s">
        <v>128</v>
      </c>
      <c r="Q45" s="1" t="s">
        <v>115</v>
      </c>
      <c r="R45" s="1" t="s">
        <v>239</v>
      </c>
      <c r="S45" s="1">
        <v>19</v>
      </c>
    </row>
    <row r="46" spans="1:19" ht="15.75" x14ac:dyDescent="0.25">
      <c r="A46" s="3"/>
      <c r="B46" s="4"/>
      <c r="C46" s="97" t="s">
        <v>263</v>
      </c>
      <c r="D46" s="98">
        <v>90</v>
      </c>
      <c r="E46" s="3"/>
      <c r="F46" s="3"/>
      <c r="G46" s="4"/>
      <c r="H46" s="97" t="s">
        <v>325</v>
      </c>
      <c r="I46" s="98">
        <v>10</v>
      </c>
      <c r="J46" s="3"/>
      <c r="P46" s="1" t="s">
        <v>128</v>
      </c>
      <c r="Q46" s="1" t="s">
        <v>123</v>
      </c>
      <c r="R46" s="1" t="s">
        <v>313</v>
      </c>
      <c r="S46" s="1">
        <v>15</v>
      </c>
    </row>
    <row r="47" spans="1:19" ht="15.75" x14ac:dyDescent="0.25">
      <c r="A47" s="3"/>
      <c r="B47" s="4"/>
      <c r="C47" s="97" t="s">
        <v>218</v>
      </c>
      <c r="D47" s="98">
        <v>13</v>
      </c>
      <c r="E47" s="3"/>
      <c r="F47" s="3"/>
      <c r="G47" s="4"/>
      <c r="H47" s="97" t="s">
        <v>257</v>
      </c>
      <c r="I47" s="98">
        <v>154</v>
      </c>
      <c r="J47" s="3"/>
      <c r="P47" s="1" t="s">
        <v>131</v>
      </c>
      <c r="Q47" s="1" t="s">
        <v>115</v>
      </c>
      <c r="R47" s="1" t="s">
        <v>255</v>
      </c>
      <c r="S47" s="1">
        <v>354</v>
      </c>
    </row>
    <row r="48" spans="1:19" ht="15.75" x14ac:dyDescent="0.25">
      <c r="A48" s="3"/>
      <c r="B48" s="4"/>
      <c r="C48" s="97" t="s">
        <v>219</v>
      </c>
      <c r="D48" s="98">
        <v>59</v>
      </c>
      <c r="E48" s="3"/>
      <c r="F48" s="3"/>
      <c r="G48" s="4"/>
      <c r="H48" s="97" t="s">
        <v>270</v>
      </c>
      <c r="I48" s="98">
        <v>89</v>
      </c>
      <c r="J48" s="3"/>
      <c r="P48" s="1" t="s">
        <v>133</v>
      </c>
      <c r="Q48" s="1" t="s">
        <v>115</v>
      </c>
      <c r="R48" s="1" t="s">
        <v>322</v>
      </c>
      <c r="S48" s="1">
        <v>13</v>
      </c>
    </row>
    <row r="49" spans="1:19" ht="15.75" x14ac:dyDescent="0.25">
      <c r="A49" s="3"/>
      <c r="B49" s="4"/>
      <c r="C49" s="97" t="s">
        <v>247</v>
      </c>
      <c r="D49" s="98">
        <v>39</v>
      </c>
      <c r="E49" s="3"/>
      <c r="F49" s="3"/>
      <c r="G49" s="4"/>
      <c r="H49" s="97" t="s">
        <v>227</v>
      </c>
      <c r="I49" s="98">
        <v>88</v>
      </c>
      <c r="J49" s="3"/>
      <c r="P49" s="1" t="s">
        <v>130</v>
      </c>
      <c r="Q49" s="1" t="s">
        <v>115</v>
      </c>
      <c r="R49" s="1" t="s">
        <v>221</v>
      </c>
      <c r="S49" s="1">
        <v>405</v>
      </c>
    </row>
    <row r="50" spans="1:19" ht="15.75" x14ac:dyDescent="0.25">
      <c r="A50" s="3"/>
      <c r="B50" s="4"/>
      <c r="C50" s="97" t="s">
        <v>254</v>
      </c>
      <c r="D50" s="98">
        <v>637</v>
      </c>
      <c r="E50" s="3"/>
      <c r="F50" s="3"/>
      <c r="G50" s="4"/>
      <c r="H50" s="97" t="s">
        <v>271</v>
      </c>
      <c r="I50" s="98">
        <v>89</v>
      </c>
      <c r="J50" s="3"/>
      <c r="P50" s="1" t="s">
        <v>130</v>
      </c>
      <c r="Q50" s="1" t="s">
        <v>134</v>
      </c>
      <c r="R50" s="1" t="s">
        <v>264</v>
      </c>
      <c r="S50" s="1">
        <v>95</v>
      </c>
    </row>
    <row r="51" spans="1:19" ht="15.75" x14ac:dyDescent="0.25">
      <c r="A51" s="3"/>
      <c r="B51" s="4"/>
      <c r="C51" s="97"/>
      <c r="D51" s="98"/>
      <c r="E51" s="3"/>
      <c r="F51" s="3"/>
      <c r="G51" s="4"/>
      <c r="H51" s="97" t="s">
        <v>272</v>
      </c>
      <c r="I51" s="98">
        <v>89</v>
      </c>
      <c r="J51" s="3"/>
      <c r="P51" s="1" t="s">
        <v>130</v>
      </c>
      <c r="Q51" s="1" t="s">
        <v>135</v>
      </c>
      <c r="R51" s="1" t="s">
        <v>265</v>
      </c>
      <c r="S51" s="1">
        <v>91</v>
      </c>
    </row>
    <row r="52" spans="1:19" ht="15.75" x14ac:dyDescent="0.25">
      <c r="A52" s="3"/>
      <c r="B52" s="4"/>
      <c r="E52" s="3"/>
      <c r="F52" s="3"/>
      <c r="G52" s="4"/>
      <c r="H52" s="97"/>
      <c r="I52" s="98"/>
      <c r="J52" s="3"/>
      <c r="P52" s="1" t="s">
        <v>130</v>
      </c>
      <c r="Q52" s="1" t="s">
        <v>136</v>
      </c>
      <c r="R52" s="1" t="s">
        <v>222</v>
      </c>
      <c r="S52" s="1">
        <v>304</v>
      </c>
    </row>
    <row r="53" spans="1:19" ht="15.75" x14ac:dyDescent="0.25">
      <c r="A53" s="3"/>
      <c r="B53" s="9" t="s">
        <v>308</v>
      </c>
      <c r="C53" s="9"/>
      <c r="D53" s="9"/>
      <c r="E53" s="9"/>
      <c r="F53" s="9"/>
      <c r="G53" s="3"/>
      <c r="J53" s="3"/>
      <c r="P53" s="1" t="s">
        <v>130</v>
      </c>
      <c r="Q53" s="1" t="s">
        <v>137</v>
      </c>
      <c r="R53" s="1" t="s">
        <v>266</v>
      </c>
      <c r="S53" s="1">
        <v>90</v>
      </c>
    </row>
    <row r="54" spans="1:19" x14ac:dyDescent="0.2">
      <c r="P54" s="1" t="s">
        <v>121</v>
      </c>
      <c r="Q54" s="1" t="s">
        <v>115</v>
      </c>
      <c r="R54" s="1" t="s">
        <v>248</v>
      </c>
      <c r="S54" s="1">
        <v>107</v>
      </c>
    </row>
    <row r="55" spans="1:19" x14ac:dyDescent="0.2">
      <c r="P55" s="1" t="s">
        <v>121</v>
      </c>
      <c r="Q55" s="1" t="s">
        <v>125</v>
      </c>
      <c r="R55" s="1" t="s">
        <v>328</v>
      </c>
      <c r="S55" s="1">
        <v>10</v>
      </c>
    </row>
    <row r="56" spans="1:19" x14ac:dyDescent="0.2">
      <c r="P56" s="1" t="s">
        <v>134</v>
      </c>
      <c r="Q56" s="1" t="s">
        <v>115</v>
      </c>
      <c r="R56" s="1" t="s">
        <v>223</v>
      </c>
      <c r="S56" s="1">
        <v>16</v>
      </c>
    </row>
    <row r="57" spans="1:19" x14ac:dyDescent="0.2">
      <c r="P57" s="1" t="s">
        <v>134</v>
      </c>
      <c r="Q57" s="1" t="s">
        <v>130</v>
      </c>
      <c r="R57" s="1" t="s">
        <v>267</v>
      </c>
      <c r="S57" s="1">
        <v>204</v>
      </c>
    </row>
    <row r="58" spans="1:19" x14ac:dyDescent="0.2">
      <c r="P58" s="1" t="s">
        <v>134</v>
      </c>
      <c r="Q58" s="1" t="s">
        <v>136</v>
      </c>
      <c r="R58" s="1" t="s">
        <v>268</v>
      </c>
      <c r="S58" s="1">
        <v>150</v>
      </c>
    </row>
    <row r="59" spans="1:19" x14ac:dyDescent="0.2">
      <c r="P59" s="1" t="s">
        <v>134</v>
      </c>
      <c r="Q59" s="1" t="s">
        <v>138</v>
      </c>
      <c r="R59" s="1" t="s">
        <v>224</v>
      </c>
      <c r="S59" s="1">
        <v>88</v>
      </c>
    </row>
    <row r="60" spans="1:19" x14ac:dyDescent="0.2">
      <c r="P60" s="1" t="s">
        <v>139</v>
      </c>
      <c r="Q60" s="1" t="s">
        <v>115</v>
      </c>
      <c r="R60" s="1" t="s">
        <v>230</v>
      </c>
      <c r="S60" s="1">
        <v>22</v>
      </c>
    </row>
    <row r="61" spans="1:19" x14ac:dyDescent="0.2">
      <c r="P61" s="1" t="s">
        <v>140</v>
      </c>
      <c r="Q61" s="1" t="s">
        <v>115</v>
      </c>
      <c r="R61" s="1" t="s">
        <v>203</v>
      </c>
      <c r="S61" s="1">
        <v>298</v>
      </c>
    </row>
    <row r="62" spans="1:19" x14ac:dyDescent="0.2">
      <c r="P62" s="1" t="s">
        <v>140</v>
      </c>
      <c r="Q62" s="1" t="s">
        <v>141</v>
      </c>
      <c r="R62" s="1" t="s">
        <v>204</v>
      </c>
      <c r="S62" s="1">
        <v>32</v>
      </c>
    </row>
    <row r="63" spans="1:19" x14ac:dyDescent="0.2">
      <c r="P63" s="1" t="s">
        <v>141</v>
      </c>
      <c r="Q63" s="1" t="s">
        <v>115</v>
      </c>
      <c r="R63" s="1" t="s">
        <v>240</v>
      </c>
      <c r="S63" s="1">
        <v>232</v>
      </c>
    </row>
    <row r="64" spans="1:19" x14ac:dyDescent="0.2">
      <c r="P64" s="1" t="s">
        <v>141</v>
      </c>
      <c r="Q64" s="1" t="s">
        <v>140</v>
      </c>
      <c r="R64" s="1" t="s">
        <v>205</v>
      </c>
      <c r="S64" s="1">
        <v>86</v>
      </c>
    </row>
    <row r="65" spans="16:19" x14ac:dyDescent="0.2">
      <c r="P65" s="1" t="s">
        <v>141</v>
      </c>
      <c r="Q65" s="1" t="s">
        <v>126</v>
      </c>
      <c r="R65" s="1" t="s">
        <v>274</v>
      </c>
      <c r="S65" s="1">
        <v>17</v>
      </c>
    </row>
    <row r="66" spans="16:19" x14ac:dyDescent="0.2">
      <c r="P66" s="1" t="s">
        <v>135</v>
      </c>
      <c r="Q66" s="1" t="s">
        <v>130</v>
      </c>
      <c r="R66" s="1" t="s">
        <v>225</v>
      </c>
      <c r="S66" s="1">
        <v>88</v>
      </c>
    </row>
    <row r="67" spans="16:19" x14ac:dyDescent="0.2">
      <c r="P67" s="1" t="s">
        <v>135</v>
      </c>
      <c r="Q67" s="1" t="s">
        <v>138</v>
      </c>
      <c r="R67" s="1" t="s">
        <v>269</v>
      </c>
      <c r="S67" s="1">
        <v>91</v>
      </c>
    </row>
    <row r="68" spans="16:19" x14ac:dyDescent="0.2">
      <c r="P68" s="1" t="s">
        <v>126</v>
      </c>
      <c r="Q68" s="1" t="s">
        <v>115</v>
      </c>
      <c r="R68" s="1" t="s">
        <v>256</v>
      </c>
      <c r="S68" s="1">
        <v>51</v>
      </c>
    </row>
    <row r="69" spans="16:19" x14ac:dyDescent="0.2">
      <c r="P69" s="1" t="s">
        <v>126</v>
      </c>
      <c r="Q69" s="1" t="s">
        <v>124</v>
      </c>
      <c r="R69" s="1" t="s">
        <v>241</v>
      </c>
      <c r="S69" s="1">
        <v>249</v>
      </c>
    </row>
    <row r="70" spans="16:19" x14ac:dyDescent="0.2">
      <c r="P70" s="1" t="s">
        <v>126</v>
      </c>
      <c r="Q70" s="1" t="s">
        <v>123</v>
      </c>
      <c r="R70" s="1" t="s">
        <v>244</v>
      </c>
      <c r="S70" s="1">
        <v>55</v>
      </c>
    </row>
    <row r="71" spans="16:19" x14ac:dyDescent="0.2">
      <c r="P71" s="1" t="s">
        <v>136</v>
      </c>
      <c r="Q71" s="1" t="s">
        <v>130</v>
      </c>
      <c r="R71" s="1" t="s">
        <v>260</v>
      </c>
      <c r="S71" s="1">
        <v>239</v>
      </c>
    </row>
    <row r="72" spans="16:19" x14ac:dyDescent="0.2">
      <c r="P72" s="1" t="s">
        <v>136</v>
      </c>
      <c r="Q72" s="1" t="s">
        <v>134</v>
      </c>
      <c r="R72" s="1" t="s">
        <v>226</v>
      </c>
      <c r="S72" s="1">
        <v>215</v>
      </c>
    </row>
    <row r="73" spans="16:19" x14ac:dyDescent="0.2">
      <c r="P73" s="1" t="s">
        <v>119</v>
      </c>
      <c r="Q73" s="1" t="s">
        <v>115</v>
      </c>
      <c r="R73" s="1" t="s">
        <v>249</v>
      </c>
      <c r="S73" s="1">
        <v>13</v>
      </c>
    </row>
    <row r="74" spans="16:19" x14ac:dyDescent="0.2">
      <c r="P74" s="1" t="s">
        <v>119</v>
      </c>
      <c r="Q74" s="1" t="s">
        <v>133</v>
      </c>
      <c r="R74" s="1" t="s">
        <v>331</v>
      </c>
      <c r="S74" s="1">
        <v>8</v>
      </c>
    </row>
    <row r="75" spans="16:19" x14ac:dyDescent="0.2">
      <c r="P75" s="1" t="s">
        <v>142</v>
      </c>
      <c r="Q75" s="1" t="s">
        <v>115</v>
      </c>
      <c r="R75" s="1" t="s">
        <v>231</v>
      </c>
      <c r="S75" s="1">
        <v>112</v>
      </c>
    </row>
    <row r="76" spans="16:19" x14ac:dyDescent="0.2">
      <c r="P76" s="1" t="s">
        <v>142</v>
      </c>
      <c r="Q76" s="1" t="s">
        <v>128</v>
      </c>
      <c r="R76" s="1" t="s">
        <v>335</v>
      </c>
      <c r="S76" s="1">
        <v>13</v>
      </c>
    </row>
    <row r="77" spans="16:19" x14ac:dyDescent="0.2">
      <c r="P77" s="1" t="s">
        <v>142</v>
      </c>
      <c r="Q77" s="1" t="s">
        <v>139</v>
      </c>
      <c r="R77" s="1" t="s">
        <v>325</v>
      </c>
      <c r="S77" s="1">
        <v>10</v>
      </c>
    </row>
    <row r="78" spans="16:19" x14ac:dyDescent="0.2">
      <c r="P78" s="1" t="s">
        <v>143</v>
      </c>
      <c r="Q78" s="1" t="s">
        <v>115</v>
      </c>
      <c r="R78" s="1" t="s">
        <v>257</v>
      </c>
      <c r="S78" s="1">
        <v>154</v>
      </c>
    </row>
    <row r="79" spans="16:19" x14ac:dyDescent="0.2">
      <c r="P79" s="1" t="s">
        <v>138</v>
      </c>
      <c r="Q79" s="1" t="s">
        <v>134</v>
      </c>
      <c r="R79" s="1" t="s">
        <v>270</v>
      </c>
      <c r="S79" s="1">
        <v>89</v>
      </c>
    </row>
    <row r="80" spans="16:19" x14ac:dyDescent="0.2">
      <c r="P80" s="1" t="s">
        <v>138</v>
      </c>
      <c r="Q80" s="1" t="s">
        <v>135</v>
      </c>
      <c r="R80" s="1" t="s">
        <v>227</v>
      </c>
      <c r="S80" s="1">
        <v>88</v>
      </c>
    </row>
    <row r="81" spans="16:19" x14ac:dyDescent="0.2">
      <c r="P81" s="1" t="s">
        <v>137</v>
      </c>
      <c r="Q81" s="1" t="s">
        <v>132</v>
      </c>
      <c r="R81" s="1" t="s">
        <v>271</v>
      </c>
      <c r="S81" s="1">
        <v>89</v>
      </c>
    </row>
    <row r="82" spans="16:19" x14ac:dyDescent="0.2">
      <c r="P82" s="1" t="s">
        <v>137</v>
      </c>
      <c r="Q82" s="1" t="s">
        <v>130</v>
      </c>
      <c r="R82" s="1" t="s">
        <v>272</v>
      </c>
      <c r="S82" s="1">
        <v>89</v>
      </c>
    </row>
  </sheetData>
  <sortState ref="P2:R82">
    <sortCondition ref="P2:P82"/>
    <sortCondition ref="Q2:Q82"/>
  </sortState>
  <pageMargins left="0.7" right="0.7" top="0.5" bottom="0.25" header="0.3" footer="0.3"/>
  <pageSetup scale="93" orientation="portrait" verticalDpi="598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V57"/>
  <sheetViews>
    <sheetView showGridLines="0" topLeftCell="A25" workbookViewId="0">
      <selection activeCell="A50" sqref="A50"/>
    </sheetView>
  </sheetViews>
  <sheetFormatPr defaultColWidth="9.140625" defaultRowHeight="15" x14ac:dyDescent="0.25"/>
  <cols>
    <col min="1" max="1" width="9.140625" style="10"/>
    <col min="2" max="2" width="43.7109375" style="10" customWidth="1"/>
    <col min="3" max="3" width="9.140625" style="10"/>
    <col min="4" max="4" width="13.5703125" style="10" bestFit="1" customWidth="1"/>
    <col min="5" max="5" width="11.7109375" style="10" bestFit="1" customWidth="1"/>
    <col min="6" max="6" width="12.42578125" style="10" bestFit="1" customWidth="1"/>
    <col min="7" max="7" width="11.140625" style="10" bestFit="1" customWidth="1"/>
    <col min="8" max="12" width="9.140625" style="10"/>
    <col min="13" max="13" width="15.5703125" style="10" bestFit="1" customWidth="1"/>
    <col min="14" max="14" width="9.140625" style="10"/>
    <col min="15" max="15" width="44.140625" style="10" customWidth="1"/>
    <col min="16" max="16" width="11.28515625" style="10" bestFit="1" customWidth="1"/>
    <col min="17" max="17" width="15.5703125" style="10" bestFit="1" customWidth="1"/>
    <col min="18" max="18" width="19.140625" style="10" bestFit="1" customWidth="1"/>
    <col min="19" max="19" width="8.5703125" style="10" bestFit="1" customWidth="1"/>
    <col min="20" max="20" width="14.42578125" style="10" bestFit="1" customWidth="1"/>
    <col min="21" max="21" width="12.42578125" style="10" bestFit="1" customWidth="1"/>
    <col min="22" max="16384" width="9.140625" style="10"/>
  </cols>
  <sheetData>
    <row r="2" spans="2:22" x14ac:dyDescent="0.25">
      <c r="F2" s="11" t="s">
        <v>428</v>
      </c>
    </row>
    <row r="3" spans="2:22" x14ac:dyDescent="0.25">
      <c r="F3" s="11"/>
    </row>
    <row r="4" spans="2:22" x14ac:dyDescent="0.25">
      <c r="B4" s="62" t="s">
        <v>347</v>
      </c>
      <c r="C4" s="62"/>
      <c r="D4" s="62"/>
      <c r="E4" s="62"/>
      <c r="F4" s="62"/>
      <c r="G4" s="62"/>
    </row>
    <row r="5" spans="2:22" x14ac:dyDescent="0.25">
      <c r="B5" s="62" t="s">
        <v>163</v>
      </c>
      <c r="C5" s="62"/>
      <c r="D5" s="62"/>
      <c r="E5" s="62"/>
      <c r="F5" s="62"/>
      <c r="G5" s="62"/>
    </row>
    <row r="6" spans="2:22" x14ac:dyDescent="0.25">
      <c r="B6" s="62"/>
      <c r="C6" s="62"/>
      <c r="D6" s="62"/>
      <c r="E6" s="62"/>
      <c r="F6" s="62"/>
      <c r="G6" s="133"/>
      <c r="S6" s="11"/>
      <c r="T6" s="11"/>
      <c r="U6" s="11"/>
    </row>
    <row r="7" spans="2:22" x14ac:dyDescent="0.25">
      <c r="B7" s="64" t="s">
        <v>164</v>
      </c>
      <c r="C7" s="64"/>
      <c r="D7" s="64"/>
      <c r="E7" s="65"/>
      <c r="F7" s="64"/>
      <c r="H7" s="63"/>
      <c r="L7" s="10" t="s">
        <v>277</v>
      </c>
      <c r="M7" s="10" t="s">
        <v>278</v>
      </c>
      <c r="O7" s="132" t="s">
        <v>32</v>
      </c>
      <c r="P7" s="132" t="s">
        <v>277</v>
      </c>
      <c r="Q7" s="132" t="s">
        <v>278</v>
      </c>
      <c r="R7" s="132" t="s">
        <v>172</v>
      </c>
      <c r="S7" s="132" t="s">
        <v>340</v>
      </c>
      <c r="T7" s="132" t="s">
        <v>341</v>
      </c>
      <c r="U7" s="132" t="s">
        <v>342</v>
      </c>
      <c r="V7" s="133" t="s">
        <v>343</v>
      </c>
    </row>
    <row r="8" spans="2:22" x14ac:dyDescent="0.25">
      <c r="B8" s="132" t="s">
        <v>32</v>
      </c>
      <c r="C8" s="132" t="s">
        <v>340</v>
      </c>
      <c r="D8" s="132" t="s">
        <v>341</v>
      </c>
      <c r="E8" s="132" t="s">
        <v>342</v>
      </c>
      <c r="F8" s="133" t="s">
        <v>345</v>
      </c>
      <c r="H8" s="63"/>
      <c r="K8" s="10" t="s">
        <v>280</v>
      </c>
      <c r="L8" s="12">
        <v>1156</v>
      </c>
      <c r="M8" s="12">
        <v>23104</v>
      </c>
      <c r="O8" s="10" t="s">
        <v>280</v>
      </c>
      <c r="P8" s="12">
        <v>553</v>
      </c>
      <c r="Q8" s="12">
        <v>24021</v>
      </c>
      <c r="R8" s="12">
        <v>685</v>
      </c>
      <c r="S8" s="90"/>
      <c r="T8" s="90"/>
      <c r="U8" s="90"/>
      <c r="V8" s="10" t="s">
        <v>344</v>
      </c>
    </row>
    <row r="9" spans="2:22" x14ac:dyDescent="0.25">
      <c r="B9" s="10" t="s">
        <v>280</v>
      </c>
      <c r="C9" s="90"/>
      <c r="D9" s="90"/>
      <c r="E9" s="90"/>
      <c r="F9" s="10" t="s">
        <v>344</v>
      </c>
      <c r="H9" s="63"/>
      <c r="K9" s="10" t="s">
        <v>188</v>
      </c>
      <c r="L9" s="12">
        <v>5018</v>
      </c>
      <c r="M9" s="12">
        <v>133484</v>
      </c>
      <c r="O9" s="10" t="s">
        <v>188</v>
      </c>
      <c r="P9" s="12">
        <v>4657</v>
      </c>
      <c r="Q9" s="12">
        <v>152016</v>
      </c>
      <c r="R9" s="12">
        <v>1956</v>
      </c>
      <c r="S9" s="90"/>
      <c r="T9" s="90"/>
      <c r="U9" s="90"/>
      <c r="V9" s="10" t="s">
        <v>344</v>
      </c>
    </row>
    <row r="10" spans="2:22" x14ac:dyDescent="0.25">
      <c r="B10" s="10" t="s">
        <v>188</v>
      </c>
      <c r="C10" s="90"/>
      <c r="D10" s="90"/>
      <c r="E10" s="90"/>
      <c r="F10" s="10" t="s">
        <v>344</v>
      </c>
      <c r="K10" s="10" t="s">
        <v>281</v>
      </c>
      <c r="L10" s="12">
        <v>7102</v>
      </c>
      <c r="M10" s="12">
        <v>15549139</v>
      </c>
      <c r="O10" s="10" t="s">
        <v>151</v>
      </c>
      <c r="P10" s="12">
        <v>644</v>
      </c>
      <c r="Q10" s="12">
        <v>10366246</v>
      </c>
      <c r="R10" s="12">
        <v>13516</v>
      </c>
      <c r="S10" s="90"/>
      <c r="T10" s="90"/>
      <c r="U10" s="90"/>
      <c r="V10" s="10" t="s">
        <v>344</v>
      </c>
    </row>
    <row r="11" spans="2:22" x14ac:dyDescent="0.25">
      <c r="B11" s="10" t="s">
        <v>151</v>
      </c>
      <c r="C11" s="90"/>
      <c r="D11" s="90"/>
      <c r="E11" s="90"/>
      <c r="F11" s="10" t="s">
        <v>344</v>
      </c>
      <c r="K11" s="10" t="s">
        <v>151</v>
      </c>
      <c r="L11" s="12">
        <v>1708</v>
      </c>
      <c r="M11" s="12">
        <v>10405226</v>
      </c>
      <c r="O11" s="10" t="s">
        <v>173</v>
      </c>
      <c r="P11" s="12">
        <v>88419</v>
      </c>
      <c r="Q11" s="12">
        <v>8080396</v>
      </c>
      <c r="R11" s="12">
        <v>26096</v>
      </c>
      <c r="S11" s="90"/>
      <c r="T11" s="90"/>
      <c r="U11" s="90"/>
      <c r="V11" s="10" t="s">
        <v>344</v>
      </c>
    </row>
    <row r="12" spans="2:22" x14ac:dyDescent="0.25">
      <c r="B12" s="10" t="s">
        <v>173</v>
      </c>
      <c r="C12" s="90"/>
      <c r="D12" s="90"/>
      <c r="E12" s="90"/>
      <c r="F12" s="10" t="s">
        <v>344</v>
      </c>
      <c r="I12" s="15"/>
      <c r="K12" s="10" t="s">
        <v>173</v>
      </c>
      <c r="L12" s="12">
        <v>99697</v>
      </c>
      <c r="M12" s="12">
        <v>8054895</v>
      </c>
      <c r="O12" s="10" t="s">
        <v>354</v>
      </c>
      <c r="P12" s="12">
        <v>414277</v>
      </c>
      <c r="Q12" s="12">
        <v>2092232</v>
      </c>
      <c r="R12" s="12">
        <v>23775</v>
      </c>
      <c r="S12" s="90"/>
      <c r="T12" s="90"/>
      <c r="U12" s="90"/>
      <c r="V12" s="10" t="s">
        <v>344</v>
      </c>
    </row>
    <row r="13" spans="2:22" x14ac:dyDescent="0.25">
      <c r="B13" s="10" t="s">
        <v>354</v>
      </c>
      <c r="C13" s="90"/>
      <c r="D13" s="90"/>
      <c r="E13" s="90"/>
      <c r="F13" s="10" t="s">
        <v>344</v>
      </c>
      <c r="K13" s="10" t="s">
        <v>197</v>
      </c>
      <c r="L13" s="12">
        <v>60723</v>
      </c>
      <c r="M13" s="10">
        <v>0</v>
      </c>
      <c r="O13" s="10" t="s">
        <v>292</v>
      </c>
      <c r="P13" s="12">
        <v>368</v>
      </c>
      <c r="Q13" s="12">
        <v>42178</v>
      </c>
      <c r="R13" s="12">
        <v>416</v>
      </c>
      <c r="S13" s="90"/>
      <c r="T13" s="90"/>
      <c r="U13" s="90"/>
      <c r="V13" s="10" t="s">
        <v>344</v>
      </c>
    </row>
    <row r="14" spans="2:22" x14ac:dyDescent="0.25">
      <c r="B14" s="10" t="s">
        <v>292</v>
      </c>
      <c r="C14" s="90"/>
      <c r="D14" s="90"/>
      <c r="E14" s="90"/>
      <c r="F14" s="10" t="s">
        <v>344</v>
      </c>
      <c r="K14" s="10" t="s">
        <v>152</v>
      </c>
      <c r="L14" s="12">
        <v>475575</v>
      </c>
      <c r="M14" s="12">
        <v>2567089</v>
      </c>
      <c r="O14" s="10" t="s">
        <v>352</v>
      </c>
      <c r="P14" s="12">
        <v>2304</v>
      </c>
      <c r="Q14" s="12">
        <v>37052871</v>
      </c>
      <c r="R14" s="12">
        <v>5103</v>
      </c>
      <c r="S14" s="90"/>
      <c r="T14" s="90"/>
      <c r="U14" s="90"/>
      <c r="V14" s="10" t="s">
        <v>344</v>
      </c>
    </row>
    <row r="15" spans="2:22" x14ac:dyDescent="0.25">
      <c r="B15" s="10" t="s">
        <v>352</v>
      </c>
      <c r="C15" s="90"/>
      <c r="D15" s="90"/>
      <c r="E15" s="90"/>
      <c r="F15" s="10" t="s">
        <v>344</v>
      </c>
      <c r="K15" s="10" t="s">
        <v>282</v>
      </c>
      <c r="L15" s="10">
        <v>0</v>
      </c>
      <c r="M15" s="12">
        <v>839885</v>
      </c>
      <c r="O15" s="10" t="s">
        <v>201</v>
      </c>
      <c r="P15" s="12">
        <v>122476</v>
      </c>
      <c r="Q15" s="12">
        <v>8806326</v>
      </c>
      <c r="R15" s="12">
        <v>47439</v>
      </c>
      <c r="S15" s="90"/>
      <c r="T15" s="90"/>
      <c r="U15" s="90"/>
      <c r="V15" s="10" t="s">
        <v>344</v>
      </c>
    </row>
    <row r="16" spans="2:22" x14ac:dyDescent="0.25">
      <c r="B16" s="10" t="s">
        <v>201</v>
      </c>
      <c r="C16" s="90"/>
      <c r="D16" s="90"/>
      <c r="E16" s="90"/>
      <c r="F16" s="10" t="s">
        <v>344</v>
      </c>
      <c r="K16" s="10" t="s">
        <v>201</v>
      </c>
      <c r="L16" s="12">
        <v>150758</v>
      </c>
      <c r="M16" s="12">
        <v>10097314</v>
      </c>
      <c r="O16" s="10" t="s">
        <v>187</v>
      </c>
      <c r="P16" s="12">
        <v>303981</v>
      </c>
      <c r="Q16" s="12">
        <v>31064045</v>
      </c>
      <c r="R16" s="12">
        <v>97364</v>
      </c>
      <c r="S16" s="90"/>
      <c r="T16" s="90"/>
      <c r="U16" s="90"/>
      <c r="V16" s="10" t="s">
        <v>344</v>
      </c>
    </row>
    <row r="17" spans="2:22" x14ac:dyDescent="0.25">
      <c r="B17" s="10" t="s">
        <v>187</v>
      </c>
      <c r="C17" s="90"/>
      <c r="D17" s="90"/>
      <c r="E17" s="90"/>
      <c r="F17" s="10" t="s">
        <v>344</v>
      </c>
      <c r="K17" s="10" t="s">
        <v>187</v>
      </c>
      <c r="L17" s="12">
        <v>334500</v>
      </c>
      <c r="M17" s="12">
        <v>29448021</v>
      </c>
      <c r="O17" s="10" t="s">
        <v>283</v>
      </c>
      <c r="P17" s="12">
        <v>9893</v>
      </c>
      <c r="Q17" s="12">
        <v>449073</v>
      </c>
      <c r="R17" s="12">
        <v>3314</v>
      </c>
      <c r="S17" s="90"/>
      <c r="T17" s="90"/>
      <c r="U17" s="90"/>
      <c r="V17" s="10" t="s">
        <v>344</v>
      </c>
    </row>
    <row r="18" spans="2:22" x14ac:dyDescent="0.25">
      <c r="B18" s="10" t="s">
        <v>283</v>
      </c>
      <c r="C18" s="90"/>
      <c r="D18" s="90"/>
      <c r="E18" s="90"/>
      <c r="F18" s="10" t="s">
        <v>344</v>
      </c>
      <c r="K18" s="10" t="s">
        <v>167</v>
      </c>
      <c r="L18" s="12">
        <v>10334</v>
      </c>
      <c r="M18" s="10">
        <v>0</v>
      </c>
      <c r="O18" s="10" t="s">
        <v>182</v>
      </c>
      <c r="P18" s="12">
        <v>13402</v>
      </c>
      <c r="Q18" s="12">
        <v>358949</v>
      </c>
      <c r="R18" s="12">
        <v>8121</v>
      </c>
      <c r="S18" s="90"/>
      <c r="T18" s="90"/>
      <c r="U18" s="90"/>
      <c r="V18" s="10" t="s">
        <v>344</v>
      </c>
    </row>
    <row r="19" spans="2:22" x14ac:dyDescent="0.25">
      <c r="B19" s="10" t="s">
        <v>182</v>
      </c>
      <c r="C19" s="90"/>
      <c r="D19" s="90"/>
      <c r="E19" s="90"/>
      <c r="F19" s="10" t="s">
        <v>344</v>
      </c>
      <c r="K19" s="10" t="s">
        <v>283</v>
      </c>
      <c r="L19" s="12">
        <v>16045</v>
      </c>
      <c r="M19" s="12">
        <v>388426</v>
      </c>
      <c r="O19" s="10" t="s">
        <v>293</v>
      </c>
      <c r="P19" s="12">
        <v>60021</v>
      </c>
      <c r="Q19" s="12">
        <v>1797366</v>
      </c>
      <c r="R19" s="12">
        <v>18860</v>
      </c>
      <c r="S19" s="90"/>
      <c r="T19" s="90"/>
      <c r="U19" s="90"/>
      <c r="V19" s="10" t="s">
        <v>344</v>
      </c>
    </row>
    <row r="20" spans="2:22" x14ac:dyDescent="0.25">
      <c r="B20" s="10" t="s">
        <v>293</v>
      </c>
      <c r="C20" s="90"/>
      <c r="D20" s="90"/>
      <c r="E20" s="90"/>
      <c r="F20" s="10" t="s">
        <v>344</v>
      </c>
      <c r="K20" s="10" t="s">
        <v>182</v>
      </c>
      <c r="L20" s="12">
        <v>16616</v>
      </c>
      <c r="M20" s="12">
        <v>306164</v>
      </c>
      <c r="O20" s="10" t="s">
        <v>183</v>
      </c>
      <c r="P20" s="12">
        <v>16807</v>
      </c>
      <c r="Q20" s="12">
        <v>208935</v>
      </c>
      <c r="R20" s="12">
        <v>7658</v>
      </c>
      <c r="S20" s="90"/>
      <c r="T20" s="90"/>
      <c r="U20" s="90"/>
      <c r="V20" s="10" t="s">
        <v>344</v>
      </c>
    </row>
    <row r="21" spans="2:22" x14ac:dyDescent="0.25">
      <c r="B21" s="10" t="s">
        <v>183</v>
      </c>
      <c r="C21" s="90"/>
      <c r="D21" s="90"/>
      <c r="E21" s="90"/>
      <c r="F21" s="10" t="s">
        <v>344</v>
      </c>
      <c r="K21" s="10" t="s">
        <v>284</v>
      </c>
      <c r="L21" s="12">
        <v>15702</v>
      </c>
      <c r="M21" s="10">
        <v>21</v>
      </c>
      <c r="O21" s="10" t="s">
        <v>178</v>
      </c>
      <c r="P21" s="12">
        <v>189294</v>
      </c>
      <c r="Q21" s="12">
        <v>6764150</v>
      </c>
      <c r="R21" s="12">
        <v>12376</v>
      </c>
      <c r="S21" s="90"/>
      <c r="T21" s="90"/>
      <c r="U21" s="90"/>
      <c r="V21" s="10" t="s">
        <v>344</v>
      </c>
    </row>
    <row r="22" spans="2:22" x14ac:dyDescent="0.25">
      <c r="B22" s="10" t="s">
        <v>178</v>
      </c>
      <c r="C22" s="90"/>
      <c r="D22" s="90"/>
      <c r="E22" s="90"/>
      <c r="F22" s="10" t="s">
        <v>344</v>
      </c>
      <c r="K22" s="10" t="s">
        <v>183</v>
      </c>
      <c r="L22" s="12">
        <v>18596</v>
      </c>
      <c r="M22" s="12">
        <v>230560</v>
      </c>
      <c r="O22" s="10" t="s">
        <v>295</v>
      </c>
      <c r="P22" s="12">
        <v>18552</v>
      </c>
      <c r="Q22" s="12">
        <v>617630</v>
      </c>
      <c r="R22" s="12">
        <v>3265</v>
      </c>
      <c r="S22" s="90"/>
      <c r="T22" s="90"/>
      <c r="U22" s="90"/>
      <c r="V22" s="10" t="s">
        <v>344</v>
      </c>
    </row>
    <row r="23" spans="2:22" x14ac:dyDescent="0.25">
      <c r="B23" s="10" t="s">
        <v>295</v>
      </c>
      <c r="C23" s="90"/>
      <c r="D23" s="90"/>
      <c r="E23" s="90"/>
      <c r="F23" s="10" t="s">
        <v>344</v>
      </c>
      <c r="K23" s="10" t="s">
        <v>178</v>
      </c>
      <c r="L23" s="12">
        <v>241457</v>
      </c>
      <c r="M23" s="12">
        <v>7540333</v>
      </c>
      <c r="O23" s="10" t="s">
        <v>339</v>
      </c>
      <c r="P23" s="12">
        <v>1019</v>
      </c>
      <c r="Q23" s="12">
        <v>1041</v>
      </c>
      <c r="R23" s="12">
        <v>374</v>
      </c>
      <c r="S23" s="90"/>
      <c r="T23" s="90"/>
      <c r="U23" s="90"/>
      <c r="V23" s="10" t="s">
        <v>344</v>
      </c>
    </row>
    <row r="24" spans="2:22" x14ac:dyDescent="0.25">
      <c r="B24" s="10" t="s">
        <v>339</v>
      </c>
      <c r="C24" s="90"/>
      <c r="D24" s="90"/>
      <c r="E24" s="90"/>
      <c r="F24" s="10" t="s">
        <v>344</v>
      </c>
      <c r="K24" s="10" t="s">
        <v>181</v>
      </c>
      <c r="L24" s="12">
        <v>73760</v>
      </c>
      <c r="M24" s="12">
        <v>323585</v>
      </c>
      <c r="O24" s="10" t="s">
        <v>287</v>
      </c>
      <c r="P24" s="12">
        <v>21851</v>
      </c>
      <c r="Q24" s="12">
        <v>185648</v>
      </c>
      <c r="R24" s="12">
        <v>11283</v>
      </c>
      <c r="S24" s="90"/>
      <c r="T24" s="90"/>
      <c r="U24" s="90"/>
      <c r="V24" s="10" t="s">
        <v>344</v>
      </c>
    </row>
    <row r="25" spans="2:22" x14ac:dyDescent="0.25">
      <c r="B25" s="10" t="s">
        <v>287</v>
      </c>
      <c r="C25" s="90"/>
      <c r="D25" s="90"/>
      <c r="E25" s="90"/>
      <c r="F25" s="10" t="s">
        <v>344</v>
      </c>
      <c r="K25" s="10" t="s">
        <v>285</v>
      </c>
      <c r="L25" s="12">
        <v>95718</v>
      </c>
      <c r="M25" s="12">
        <v>357155</v>
      </c>
      <c r="O25" s="10" t="s">
        <v>288</v>
      </c>
      <c r="P25" s="10">
        <v>54</v>
      </c>
      <c r="Q25" s="12">
        <v>10148</v>
      </c>
      <c r="R25" s="10">
        <v>134</v>
      </c>
      <c r="S25" s="90"/>
      <c r="T25" s="90"/>
      <c r="U25" s="90"/>
      <c r="V25" s="10" t="s">
        <v>344</v>
      </c>
    </row>
    <row r="26" spans="2:22" x14ac:dyDescent="0.25">
      <c r="B26" s="10" t="s">
        <v>288</v>
      </c>
      <c r="C26" s="90"/>
      <c r="D26" s="90"/>
      <c r="E26" s="90"/>
      <c r="F26" s="10" t="s">
        <v>344</v>
      </c>
      <c r="K26" s="10" t="s">
        <v>286</v>
      </c>
      <c r="L26" s="12">
        <v>10479</v>
      </c>
      <c r="M26" s="12">
        <v>83126</v>
      </c>
      <c r="O26" s="10" t="s">
        <v>289</v>
      </c>
      <c r="P26" s="10">
        <v>175</v>
      </c>
      <c r="Q26" s="12">
        <v>215725</v>
      </c>
      <c r="R26" s="10">
        <v>632</v>
      </c>
      <c r="S26" s="90"/>
      <c r="T26" s="90"/>
      <c r="U26" s="90"/>
      <c r="V26" s="10" t="s">
        <v>344</v>
      </c>
    </row>
    <row r="27" spans="2:22" x14ac:dyDescent="0.25">
      <c r="B27" s="10" t="s">
        <v>289</v>
      </c>
      <c r="C27" s="90"/>
      <c r="D27" s="90"/>
      <c r="E27" s="90"/>
      <c r="F27" s="10" t="s">
        <v>344</v>
      </c>
      <c r="K27" s="10" t="s">
        <v>287</v>
      </c>
      <c r="L27" s="12">
        <v>10816</v>
      </c>
      <c r="M27" s="12">
        <v>177399</v>
      </c>
      <c r="O27" s="10" t="s">
        <v>353</v>
      </c>
      <c r="P27" s="12">
        <v>22633</v>
      </c>
      <c r="Q27" s="12">
        <v>937943</v>
      </c>
      <c r="R27" s="12">
        <v>8324</v>
      </c>
      <c r="S27" s="90"/>
      <c r="T27" s="90"/>
      <c r="U27" s="90"/>
      <c r="V27" s="10" t="s">
        <v>344</v>
      </c>
    </row>
    <row r="28" spans="2:22" x14ac:dyDescent="0.25">
      <c r="B28" s="10" t="s">
        <v>353</v>
      </c>
      <c r="C28" s="90"/>
      <c r="D28" s="90"/>
      <c r="E28" s="90"/>
      <c r="F28" s="10" t="s">
        <v>344</v>
      </c>
      <c r="K28" s="10" t="s">
        <v>288</v>
      </c>
      <c r="L28" s="12">
        <v>11466</v>
      </c>
      <c r="M28" s="12">
        <v>45771</v>
      </c>
      <c r="O28" s="10" t="s">
        <v>48</v>
      </c>
      <c r="P28" s="12">
        <v>19751</v>
      </c>
      <c r="Q28" s="12">
        <v>743626</v>
      </c>
      <c r="R28" s="12">
        <v>7837</v>
      </c>
      <c r="S28" s="90"/>
      <c r="T28" s="90"/>
      <c r="U28" s="90"/>
      <c r="V28" s="10" t="s">
        <v>344</v>
      </c>
    </row>
    <row r="29" spans="2:22" x14ac:dyDescent="0.25">
      <c r="B29" s="10" t="s">
        <v>48</v>
      </c>
      <c r="C29" s="90"/>
      <c r="D29" s="90"/>
      <c r="E29" s="90"/>
      <c r="F29" s="10" t="s">
        <v>344</v>
      </c>
      <c r="K29" s="10" t="s">
        <v>289</v>
      </c>
      <c r="L29" s="12">
        <v>1910</v>
      </c>
      <c r="M29" s="12">
        <v>176107</v>
      </c>
      <c r="O29" s="10" t="s">
        <v>153</v>
      </c>
      <c r="P29" s="12">
        <v>60</v>
      </c>
      <c r="Q29" s="12">
        <v>2314</v>
      </c>
      <c r="R29" s="12">
        <v>123</v>
      </c>
      <c r="S29" s="90"/>
      <c r="T29" s="90"/>
      <c r="U29" s="90"/>
      <c r="V29" s="10" t="s">
        <v>344</v>
      </c>
    </row>
    <row r="30" spans="2:22" x14ac:dyDescent="0.25">
      <c r="B30" s="10" t="s">
        <v>153</v>
      </c>
      <c r="C30" s="90"/>
      <c r="D30" s="90"/>
      <c r="E30" s="90"/>
      <c r="F30" s="10" t="s">
        <v>344</v>
      </c>
      <c r="K30" s="10" t="s">
        <v>185</v>
      </c>
      <c r="L30" s="12">
        <v>2256</v>
      </c>
      <c r="M30" s="12">
        <v>38597239</v>
      </c>
      <c r="O30" s="10" t="s">
        <v>194</v>
      </c>
      <c r="P30" s="12">
        <v>58568</v>
      </c>
      <c r="Q30" s="12">
        <v>2445986</v>
      </c>
      <c r="R30" s="12">
        <v>13247</v>
      </c>
      <c r="S30" s="90"/>
      <c r="T30" s="90"/>
      <c r="U30" s="90"/>
      <c r="V30" s="10" t="s">
        <v>344</v>
      </c>
    </row>
    <row r="31" spans="2:22" x14ac:dyDescent="0.25">
      <c r="B31" s="10" t="s">
        <v>194</v>
      </c>
      <c r="C31" s="90"/>
      <c r="D31" s="90"/>
      <c r="E31" s="90"/>
      <c r="F31" s="10" t="s">
        <v>344</v>
      </c>
      <c r="K31" s="10" t="s">
        <v>200</v>
      </c>
      <c r="L31" s="12">
        <v>26143</v>
      </c>
      <c r="M31" s="12">
        <v>934405</v>
      </c>
      <c r="O31" s="10" t="s">
        <v>191</v>
      </c>
      <c r="P31" s="12">
        <v>55135</v>
      </c>
      <c r="Q31" s="12">
        <v>4498775</v>
      </c>
      <c r="R31" s="12">
        <v>35755</v>
      </c>
      <c r="S31" s="90"/>
      <c r="T31" s="90"/>
      <c r="U31" s="90"/>
      <c r="V31" s="10" t="s">
        <v>344</v>
      </c>
    </row>
    <row r="32" spans="2:22" ht="15.75" thickBot="1" x14ac:dyDescent="0.3">
      <c r="B32" s="142" t="s">
        <v>191</v>
      </c>
      <c r="C32" s="143"/>
      <c r="D32" s="143"/>
      <c r="E32" s="143"/>
      <c r="F32" s="142" t="s">
        <v>344</v>
      </c>
      <c r="K32" s="10" t="s">
        <v>48</v>
      </c>
      <c r="L32" s="12">
        <v>37264</v>
      </c>
      <c r="M32" s="12">
        <v>747359</v>
      </c>
      <c r="O32" s="10" t="s">
        <v>189</v>
      </c>
      <c r="P32" s="12">
        <v>1305122</v>
      </c>
      <c r="Q32" s="12">
        <v>23786090</v>
      </c>
      <c r="R32" s="12">
        <v>20874</v>
      </c>
      <c r="S32" s="90"/>
      <c r="T32" s="90" t="s">
        <v>166</v>
      </c>
      <c r="U32" s="90"/>
      <c r="V32" s="10" t="s">
        <v>165</v>
      </c>
    </row>
    <row r="33" spans="2:22" x14ac:dyDescent="0.25">
      <c r="B33" s="10" t="s">
        <v>189</v>
      </c>
      <c r="C33" s="90"/>
      <c r="D33" s="90" t="s">
        <v>166</v>
      </c>
      <c r="E33" s="90"/>
      <c r="F33" s="10" t="s">
        <v>165</v>
      </c>
      <c r="K33" s="10" t="s">
        <v>194</v>
      </c>
      <c r="L33" s="12">
        <v>60067</v>
      </c>
      <c r="M33" s="12">
        <v>2554463</v>
      </c>
      <c r="O33" s="10" t="s">
        <v>281</v>
      </c>
      <c r="P33" s="12">
        <v>0</v>
      </c>
      <c r="Q33" s="12">
        <v>15028836</v>
      </c>
      <c r="R33" s="12">
        <v>10640</v>
      </c>
      <c r="S33" s="90"/>
      <c r="T33" s="90"/>
      <c r="U33" s="90" t="s">
        <v>166</v>
      </c>
      <c r="V33" s="10" t="s">
        <v>165</v>
      </c>
    </row>
    <row r="34" spans="2:22" x14ac:dyDescent="0.25">
      <c r="B34" s="10" t="s">
        <v>281</v>
      </c>
      <c r="C34" s="90"/>
      <c r="D34" s="90"/>
      <c r="E34" s="90" t="s">
        <v>166</v>
      </c>
      <c r="F34" s="10" t="s">
        <v>165</v>
      </c>
      <c r="K34" s="10" t="s">
        <v>191</v>
      </c>
      <c r="L34" s="12">
        <v>75708</v>
      </c>
      <c r="M34" s="12">
        <v>4409504</v>
      </c>
      <c r="O34" s="10" t="s">
        <v>350</v>
      </c>
      <c r="P34" s="12">
        <v>136</v>
      </c>
      <c r="Q34" s="12">
        <v>0</v>
      </c>
      <c r="R34" s="12">
        <v>2</v>
      </c>
      <c r="S34" s="90" t="s">
        <v>166</v>
      </c>
      <c r="T34" s="90"/>
      <c r="U34" s="90"/>
      <c r="V34" s="10" t="s">
        <v>165</v>
      </c>
    </row>
    <row r="35" spans="2:22" x14ac:dyDescent="0.25">
      <c r="B35" s="10" t="s">
        <v>350</v>
      </c>
      <c r="C35" s="90" t="s">
        <v>166</v>
      </c>
      <c r="D35" s="90"/>
      <c r="E35" s="90"/>
      <c r="F35" s="10" t="s">
        <v>165</v>
      </c>
      <c r="O35" s="10" t="s">
        <v>290</v>
      </c>
      <c r="P35" s="12">
        <v>1098</v>
      </c>
      <c r="Q35" s="12">
        <v>0</v>
      </c>
      <c r="R35" s="12">
        <v>7</v>
      </c>
      <c r="S35" s="90" t="s">
        <v>166</v>
      </c>
      <c r="T35" s="90"/>
      <c r="U35" s="90"/>
      <c r="V35" s="10" t="s">
        <v>165</v>
      </c>
    </row>
    <row r="36" spans="2:22" x14ac:dyDescent="0.25">
      <c r="B36" s="10" t="s">
        <v>290</v>
      </c>
      <c r="C36" s="90" t="s">
        <v>166</v>
      </c>
      <c r="D36" s="90"/>
      <c r="E36" s="90"/>
      <c r="F36" s="10" t="s">
        <v>165</v>
      </c>
      <c r="O36" s="10" t="s">
        <v>291</v>
      </c>
      <c r="P36" s="12">
        <v>314</v>
      </c>
      <c r="Q36" s="10">
        <v>0</v>
      </c>
      <c r="R36" s="10">
        <v>2</v>
      </c>
      <c r="S36" s="90" t="s">
        <v>166</v>
      </c>
      <c r="T36" s="90"/>
      <c r="U36" s="90"/>
      <c r="V36" s="10" t="s">
        <v>165</v>
      </c>
    </row>
    <row r="37" spans="2:22" x14ac:dyDescent="0.25">
      <c r="B37" s="10" t="s">
        <v>291</v>
      </c>
      <c r="C37" s="90" t="s">
        <v>166</v>
      </c>
      <c r="D37" s="90"/>
      <c r="E37" s="90"/>
      <c r="F37" s="10" t="s">
        <v>165</v>
      </c>
      <c r="O37" s="10" t="s">
        <v>197</v>
      </c>
      <c r="P37" s="10">
        <v>0</v>
      </c>
      <c r="Q37" s="12">
        <v>0</v>
      </c>
      <c r="R37" s="12">
        <v>2628</v>
      </c>
      <c r="S37" s="90" t="s">
        <v>166</v>
      </c>
      <c r="T37" s="90"/>
      <c r="U37" s="90" t="s">
        <v>166</v>
      </c>
      <c r="V37" s="10" t="s">
        <v>165</v>
      </c>
    </row>
    <row r="38" spans="2:22" x14ac:dyDescent="0.25">
      <c r="B38" s="10" t="s">
        <v>197</v>
      </c>
      <c r="C38" s="90" t="s">
        <v>166</v>
      </c>
      <c r="D38" s="90"/>
      <c r="E38" s="90" t="s">
        <v>166</v>
      </c>
      <c r="F38" s="10" t="s">
        <v>165</v>
      </c>
      <c r="O38" s="10" t="s">
        <v>198</v>
      </c>
      <c r="P38" s="12">
        <v>0</v>
      </c>
      <c r="Q38" s="12">
        <v>0</v>
      </c>
      <c r="R38" s="12">
        <v>3719</v>
      </c>
      <c r="S38" s="90" t="s">
        <v>166</v>
      </c>
      <c r="T38" s="90"/>
      <c r="U38" s="90" t="s">
        <v>166</v>
      </c>
      <c r="V38" s="10" t="s">
        <v>165</v>
      </c>
    </row>
    <row r="39" spans="2:22" x14ac:dyDescent="0.25">
      <c r="B39" s="10" t="s">
        <v>198</v>
      </c>
      <c r="C39" s="90" t="s">
        <v>166</v>
      </c>
      <c r="D39" s="90"/>
      <c r="E39" s="90" t="s">
        <v>166</v>
      </c>
      <c r="F39" s="10" t="s">
        <v>165</v>
      </c>
      <c r="O39" s="10" t="s">
        <v>282</v>
      </c>
      <c r="P39" s="12">
        <v>0</v>
      </c>
      <c r="Q39" s="12">
        <v>356186</v>
      </c>
      <c r="R39" s="12">
        <v>340</v>
      </c>
      <c r="S39" s="90"/>
      <c r="T39" s="90"/>
      <c r="U39" s="90" t="s">
        <v>166</v>
      </c>
      <c r="V39" s="10" t="s">
        <v>165</v>
      </c>
    </row>
    <row r="40" spans="2:22" x14ac:dyDescent="0.25">
      <c r="B40" s="10" t="s">
        <v>282</v>
      </c>
      <c r="C40" s="90"/>
      <c r="D40" s="90"/>
      <c r="E40" s="90" t="s">
        <v>166</v>
      </c>
      <c r="F40" s="10" t="s">
        <v>165</v>
      </c>
      <c r="O40" s="10" t="s">
        <v>167</v>
      </c>
      <c r="P40" s="12">
        <v>0</v>
      </c>
      <c r="Q40" s="12">
        <v>0</v>
      </c>
      <c r="R40" s="12">
        <v>0</v>
      </c>
      <c r="S40" s="90" t="s">
        <v>166</v>
      </c>
      <c r="T40" s="90"/>
      <c r="U40" s="90" t="s">
        <v>166</v>
      </c>
      <c r="V40" s="10" t="s">
        <v>165</v>
      </c>
    </row>
    <row r="41" spans="2:22" x14ac:dyDescent="0.25">
      <c r="B41" s="10" t="s">
        <v>167</v>
      </c>
      <c r="C41" s="90" t="s">
        <v>166</v>
      </c>
      <c r="D41" s="90"/>
      <c r="E41" s="90" t="s">
        <v>166</v>
      </c>
      <c r="F41" s="10" t="s">
        <v>165</v>
      </c>
      <c r="O41" s="10" t="s">
        <v>190</v>
      </c>
      <c r="P41" s="12">
        <v>349845</v>
      </c>
      <c r="Q41" s="12">
        <v>98132</v>
      </c>
      <c r="R41" s="12">
        <v>6901</v>
      </c>
      <c r="S41" s="90"/>
      <c r="T41" s="90" t="s">
        <v>166</v>
      </c>
      <c r="U41" s="90"/>
      <c r="V41" s="10" t="s">
        <v>165</v>
      </c>
    </row>
    <row r="42" spans="2:22" x14ac:dyDescent="0.25">
      <c r="B42" s="10" t="s">
        <v>190</v>
      </c>
      <c r="C42" s="90"/>
      <c r="D42" s="90" t="s">
        <v>166</v>
      </c>
      <c r="E42" s="90"/>
      <c r="F42" s="10" t="s">
        <v>165</v>
      </c>
      <c r="O42" s="10" t="s">
        <v>284</v>
      </c>
      <c r="P42" s="12">
        <v>11676</v>
      </c>
      <c r="Q42" s="12">
        <v>0</v>
      </c>
      <c r="R42" s="12">
        <v>2294</v>
      </c>
      <c r="S42" s="90" t="s">
        <v>166</v>
      </c>
      <c r="T42" s="90"/>
      <c r="U42" s="90"/>
      <c r="V42" s="10" t="s">
        <v>165</v>
      </c>
    </row>
    <row r="43" spans="2:22" x14ac:dyDescent="0.25">
      <c r="B43" s="10" t="s">
        <v>284</v>
      </c>
      <c r="C43" s="90" t="s">
        <v>166</v>
      </c>
      <c r="D43" s="90"/>
      <c r="E43" s="90"/>
      <c r="F43" s="10" t="s">
        <v>165</v>
      </c>
      <c r="O43" s="10" t="s">
        <v>192</v>
      </c>
      <c r="P43" s="12">
        <v>0</v>
      </c>
      <c r="Q43" s="12">
        <v>14650957</v>
      </c>
      <c r="R43" s="12">
        <v>1016</v>
      </c>
      <c r="S43" s="90"/>
      <c r="T43" s="90"/>
      <c r="U43" s="90" t="s">
        <v>166</v>
      </c>
      <c r="V43" s="10" t="s">
        <v>165</v>
      </c>
    </row>
    <row r="44" spans="2:22" x14ac:dyDescent="0.25">
      <c r="B44" s="10" t="s">
        <v>192</v>
      </c>
      <c r="C44" s="90"/>
      <c r="D44" s="90"/>
      <c r="E44" s="90" t="s">
        <v>166</v>
      </c>
      <c r="F44" s="10" t="s">
        <v>165</v>
      </c>
      <c r="O44" s="10" t="s">
        <v>180</v>
      </c>
      <c r="P44" s="12">
        <v>0</v>
      </c>
      <c r="Q44" s="12">
        <v>30468191</v>
      </c>
      <c r="R44" s="12">
        <v>4283</v>
      </c>
      <c r="S44" s="90"/>
      <c r="T44" s="90"/>
      <c r="U44" s="90" t="s">
        <v>166</v>
      </c>
      <c r="V44" s="10" t="s">
        <v>165</v>
      </c>
    </row>
    <row r="45" spans="2:22" x14ac:dyDescent="0.25">
      <c r="B45" s="10" t="s">
        <v>180</v>
      </c>
      <c r="C45" s="90"/>
      <c r="D45" s="90"/>
      <c r="E45" s="90" t="s">
        <v>166</v>
      </c>
      <c r="F45" s="10" t="s">
        <v>165</v>
      </c>
      <c r="O45" s="10" t="s">
        <v>294</v>
      </c>
      <c r="P45" s="10">
        <v>306</v>
      </c>
      <c r="Q45" s="12">
        <v>0</v>
      </c>
      <c r="R45" s="12">
        <v>204</v>
      </c>
      <c r="S45" s="90" t="s">
        <v>166</v>
      </c>
      <c r="T45" s="90"/>
      <c r="U45" s="90"/>
      <c r="V45" s="10" t="s">
        <v>165</v>
      </c>
    </row>
    <row r="46" spans="2:22" x14ac:dyDescent="0.25">
      <c r="B46" s="10" t="s">
        <v>294</v>
      </c>
      <c r="C46" s="90" t="s">
        <v>166</v>
      </c>
      <c r="D46" s="90"/>
      <c r="E46" s="90"/>
      <c r="F46" s="10" t="s">
        <v>165</v>
      </c>
      <c r="O46" s="10" t="s">
        <v>351</v>
      </c>
      <c r="P46" s="12">
        <v>95</v>
      </c>
      <c r="Q46" s="12">
        <v>0</v>
      </c>
      <c r="R46" s="12">
        <v>2</v>
      </c>
      <c r="S46" s="90" t="s">
        <v>166</v>
      </c>
      <c r="T46" s="90"/>
      <c r="U46" s="90"/>
      <c r="V46" s="10" t="s">
        <v>165</v>
      </c>
    </row>
    <row r="47" spans="2:22" x14ac:dyDescent="0.25">
      <c r="B47" s="10" t="s">
        <v>351</v>
      </c>
      <c r="C47" s="90" t="s">
        <v>166</v>
      </c>
      <c r="D47" s="90"/>
      <c r="E47" s="90"/>
      <c r="F47" s="10" t="s">
        <v>165</v>
      </c>
      <c r="O47" s="10" t="s">
        <v>199</v>
      </c>
      <c r="P47" s="12">
        <v>0</v>
      </c>
      <c r="Q47" s="12">
        <v>24673</v>
      </c>
      <c r="R47" s="12">
        <v>2</v>
      </c>
      <c r="S47" s="90"/>
      <c r="T47" s="90"/>
      <c r="U47" s="90" t="s">
        <v>166</v>
      </c>
      <c r="V47" s="10" t="s">
        <v>165</v>
      </c>
    </row>
    <row r="48" spans="2:22" x14ac:dyDescent="0.25">
      <c r="B48" s="10" t="s">
        <v>199</v>
      </c>
      <c r="C48" s="90"/>
      <c r="D48" s="90"/>
      <c r="E48" s="90" t="s">
        <v>166</v>
      </c>
      <c r="F48" s="10" t="s">
        <v>165</v>
      </c>
      <c r="P48" s="12"/>
      <c r="Q48" s="12"/>
      <c r="R48" s="12"/>
      <c r="S48" s="90"/>
      <c r="T48" s="90"/>
      <c r="U48" s="90"/>
    </row>
    <row r="49" spans="3:21" x14ac:dyDescent="0.25">
      <c r="C49" s="90"/>
      <c r="D49" s="90"/>
      <c r="E49" s="90"/>
      <c r="F49" s="90"/>
      <c r="P49" s="12"/>
      <c r="Q49" s="12"/>
      <c r="R49" s="12"/>
      <c r="S49" s="90"/>
      <c r="T49" s="90"/>
      <c r="U49" s="90"/>
    </row>
    <row r="50" spans="3:21" x14ac:dyDescent="0.25">
      <c r="C50" s="90"/>
      <c r="D50" s="90"/>
      <c r="E50" s="90"/>
      <c r="F50" s="90"/>
      <c r="P50" s="12"/>
      <c r="Q50" s="12"/>
      <c r="R50" s="12"/>
      <c r="S50" s="90"/>
      <c r="T50" s="90"/>
      <c r="U50" s="90"/>
    </row>
    <row r="51" spans="3:21" x14ac:dyDescent="0.25">
      <c r="C51" s="90"/>
      <c r="D51" s="90"/>
      <c r="E51" s="90"/>
      <c r="F51" s="90"/>
      <c r="P51" s="12"/>
      <c r="Q51" s="12"/>
      <c r="R51" s="12"/>
      <c r="S51" s="90"/>
      <c r="T51" s="90"/>
      <c r="U51" s="90"/>
    </row>
    <row r="52" spans="3:21" x14ac:dyDescent="0.25">
      <c r="C52" s="90"/>
      <c r="D52" s="90"/>
      <c r="E52" s="90"/>
      <c r="F52" s="90"/>
      <c r="P52" s="12"/>
      <c r="Q52" s="12"/>
      <c r="R52" s="12"/>
      <c r="S52" s="90"/>
      <c r="T52" s="90"/>
      <c r="U52" s="90"/>
    </row>
    <row r="53" spans="3:21" x14ac:dyDescent="0.25">
      <c r="C53" s="90"/>
      <c r="D53" s="90"/>
      <c r="E53" s="90"/>
      <c r="F53" s="90"/>
      <c r="P53" s="12"/>
      <c r="Q53" s="12"/>
      <c r="R53" s="12"/>
      <c r="S53" s="90"/>
      <c r="T53" s="90"/>
      <c r="U53" s="90"/>
    </row>
    <row r="54" spans="3:21" x14ac:dyDescent="0.25">
      <c r="C54" s="90"/>
      <c r="D54" s="90"/>
      <c r="E54" s="90"/>
      <c r="F54" s="90"/>
      <c r="P54" s="12"/>
      <c r="Q54" s="12"/>
      <c r="R54" s="12"/>
      <c r="S54" s="90"/>
      <c r="T54" s="90"/>
      <c r="U54" s="90"/>
    </row>
    <row r="55" spans="3:21" x14ac:dyDescent="0.25">
      <c r="C55" s="90"/>
      <c r="D55" s="90"/>
      <c r="E55" s="90"/>
      <c r="F55" s="90"/>
      <c r="P55" s="12"/>
      <c r="Q55" s="12"/>
      <c r="R55" s="12"/>
      <c r="S55" s="90"/>
      <c r="T55" s="90"/>
      <c r="U55" s="90"/>
    </row>
    <row r="56" spans="3:21" x14ac:dyDescent="0.25">
      <c r="C56" s="90"/>
      <c r="D56" s="90"/>
      <c r="E56" s="90"/>
      <c r="F56" s="90"/>
      <c r="U56" s="90"/>
    </row>
    <row r="57" spans="3:21" x14ac:dyDescent="0.25">
      <c r="C57" s="90"/>
      <c r="D57" s="90"/>
      <c r="E57" s="90"/>
      <c r="F57" s="90"/>
      <c r="U57" s="90"/>
    </row>
  </sheetData>
  <sortState ref="O7:V46">
    <sortCondition descending="1" ref="V7:V46"/>
    <sortCondition ref="O7:O46"/>
  </sortState>
  <pageMargins left="0.7" right="0.7" top="0.75" bottom="0.75" header="0.3" footer="0.3"/>
  <pageSetup scale="41" orientation="portrait" verticalDpi="598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workbookViewId="0">
      <pane ySplit="4" topLeftCell="A5" activePane="bottomLeft" state="frozen"/>
      <selection pane="bottomLeft" activeCell="G1" sqref="G1"/>
    </sheetView>
  </sheetViews>
  <sheetFormatPr defaultColWidth="9.140625" defaultRowHeight="15" x14ac:dyDescent="0.25"/>
  <cols>
    <col min="1" max="1" width="10.42578125" style="192" bestFit="1" customWidth="1"/>
    <col min="2" max="2" width="23.140625" style="193" bestFit="1" customWidth="1"/>
    <col min="3" max="3" width="37.85546875" style="193" customWidth="1"/>
    <col min="4" max="4" width="13.42578125" style="192" bestFit="1" customWidth="1"/>
    <col min="5" max="16384" width="9.140625" style="192"/>
  </cols>
  <sheetData>
    <row r="1" spans="1:4" x14ac:dyDescent="0.25">
      <c r="A1" s="194"/>
      <c r="B1" s="212"/>
      <c r="C1" s="212"/>
      <c r="D1" s="198" t="s">
        <v>436</v>
      </c>
    </row>
    <row r="2" spans="1:4" x14ac:dyDescent="0.25">
      <c r="A2" s="198"/>
      <c r="B2" s="212" t="s">
        <v>419</v>
      </c>
      <c r="C2" s="212"/>
      <c r="D2" s="198"/>
    </row>
    <row r="3" spans="1:4" x14ac:dyDescent="0.25">
      <c r="A3" s="194"/>
      <c r="B3" s="195"/>
      <c r="C3" s="195"/>
      <c r="D3" s="194"/>
    </row>
    <row r="4" spans="1:4" x14ac:dyDescent="0.25">
      <c r="A4" s="196" t="s">
        <v>418</v>
      </c>
      <c r="B4" s="197" t="s">
        <v>417</v>
      </c>
      <c r="C4" s="197" t="s">
        <v>416</v>
      </c>
      <c r="D4" s="196" t="s">
        <v>415</v>
      </c>
    </row>
    <row r="5" spans="1:4" x14ac:dyDescent="0.25">
      <c r="A5" s="194">
        <v>10</v>
      </c>
      <c r="B5" s="195" t="s">
        <v>414</v>
      </c>
      <c r="C5" s="195" t="s">
        <v>385</v>
      </c>
      <c r="D5" s="194" t="s">
        <v>413</v>
      </c>
    </row>
    <row r="6" spans="1:4" x14ac:dyDescent="0.25">
      <c r="A6" s="194">
        <v>26</v>
      </c>
      <c r="B6" s="195" t="s">
        <v>412</v>
      </c>
      <c r="C6" s="195" t="s">
        <v>411</v>
      </c>
      <c r="D6" s="194" t="s">
        <v>410</v>
      </c>
    </row>
    <row r="7" spans="1:4" x14ac:dyDescent="0.25">
      <c r="A7" s="194">
        <v>31</v>
      </c>
      <c r="B7" s="195" t="s">
        <v>409</v>
      </c>
      <c r="C7" s="195" t="s">
        <v>375</v>
      </c>
      <c r="D7" s="194" t="s">
        <v>408</v>
      </c>
    </row>
    <row r="8" spans="1:4" x14ac:dyDescent="0.25">
      <c r="A8" s="194">
        <v>33</v>
      </c>
      <c r="B8" s="195" t="s">
        <v>407</v>
      </c>
      <c r="C8" s="195" t="s">
        <v>375</v>
      </c>
      <c r="D8" s="194" t="s">
        <v>406</v>
      </c>
    </row>
    <row r="9" spans="1:4" x14ac:dyDescent="0.25">
      <c r="A9" s="194">
        <v>35</v>
      </c>
      <c r="B9" s="195" t="s">
        <v>405</v>
      </c>
      <c r="C9" s="195" t="s">
        <v>375</v>
      </c>
      <c r="D9" s="194" t="s">
        <v>404</v>
      </c>
    </row>
    <row r="10" spans="1:4" x14ac:dyDescent="0.25">
      <c r="A10" s="194">
        <v>36</v>
      </c>
      <c r="B10" s="195" t="s">
        <v>403</v>
      </c>
      <c r="C10" s="195" t="s">
        <v>375</v>
      </c>
      <c r="D10" s="194" t="s">
        <v>402</v>
      </c>
    </row>
    <row r="11" spans="1:4" x14ac:dyDescent="0.25">
      <c r="A11" s="194">
        <v>40</v>
      </c>
      <c r="B11" s="195" t="s">
        <v>401</v>
      </c>
      <c r="C11" s="195" t="s">
        <v>398</v>
      </c>
      <c r="D11" s="194" t="s">
        <v>400</v>
      </c>
    </row>
    <row r="12" spans="1:4" x14ac:dyDescent="0.25">
      <c r="A12" s="194">
        <v>42</v>
      </c>
      <c r="B12" s="195" t="s">
        <v>399</v>
      </c>
      <c r="C12" s="195" t="s">
        <v>398</v>
      </c>
      <c r="D12" s="194" t="s">
        <v>397</v>
      </c>
    </row>
    <row r="13" spans="1:4" x14ac:dyDescent="0.25">
      <c r="A13" s="194">
        <v>79</v>
      </c>
      <c r="B13" s="195" t="s">
        <v>396</v>
      </c>
      <c r="C13" s="195" t="s">
        <v>390</v>
      </c>
      <c r="D13" s="194" t="s">
        <v>395</v>
      </c>
    </row>
    <row r="14" spans="1:4" x14ac:dyDescent="0.25">
      <c r="A14" s="194">
        <v>131</v>
      </c>
      <c r="B14" s="195" t="s">
        <v>394</v>
      </c>
      <c r="C14" s="195" t="s">
        <v>393</v>
      </c>
      <c r="D14" s="194" t="s">
        <v>392</v>
      </c>
    </row>
    <row r="15" spans="1:4" x14ac:dyDescent="0.25">
      <c r="A15" s="194">
        <v>194</v>
      </c>
      <c r="B15" s="195" t="s">
        <v>391</v>
      </c>
      <c r="C15" s="195" t="s">
        <v>390</v>
      </c>
      <c r="D15" s="194" t="s">
        <v>389</v>
      </c>
    </row>
    <row r="16" spans="1:4" x14ac:dyDescent="0.25">
      <c r="A16" s="194">
        <v>405</v>
      </c>
      <c r="B16" s="195" t="s">
        <v>388</v>
      </c>
      <c r="C16" s="195" t="s">
        <v>385</v>
      </c>
      <c r="D16" s="194" t="s">
        <v>387</v>
      </c>
    </row>
    <row r="17" spans="1:4" x14ac:dyDescent="0.25">
      <c r="A17" s="194">
        <v>406</v>
      </c>
      <c r="B17" s="195" t="s">
        <v>386</v>
      </c>
      <c r="C17" s="195" t="s">
        <v>385</v>
      </c>
      <c r="D17" s="194" t="s">
        <v>384</v>
      </c>
    </row>
    <row r="18" spans="1:4" x14ac:dyDescent="0.25">
      <c r="A18" s="194">
        <v>412</v>
      </c>
      <c r="B18" s="195" t="s">
        <v>383</v>
      </c>
      <c r="C18" s="195" t="s">
        <v>382</v>
      </c>
      <c r="D18" s="194" t="s">
        <v>381</v>
      </c>
    </row>
    <row r="19" spans="1:4" x14ac:dyDescent="0.25">
      <c r="A19" s="194">
        <v>415</v>
      </c>
      <c r="B19" s="195" t="s">
        <v>380</v>
      </c>
      <c r="C19" s="195" t="s">
        <v>375</v>
      </c>
      <c r="D19" s="194" t="s">
        <v>379</v>
      </c>
    </row>
    <row r="20" spans="1:4" x14ac:dyDescent="0.25">
      <c r="A20" s="194">
        <v>416</v>
      </c>
      <c r="B20" s="195" t="s">
        <v>378</v>
      </c>
      <c r="C20" s="195" t="s">
        <v>375</v>
      </c>
      <c r="D20" s="194" t="s">
        <v>377</v>
      </c>
    </row>
    <row r="21" spans="1:4" x14ac:dyDescent="0.25">
      <c r="A21" s="194">
        <v>417</v>
      </c>
      <c r="B21" s="195" t="s">
        <v>376</v>
      </c>
      <c r="C21" s="195" t="s">
        <v>375</v>
      </c>
      <c r="D21" s="194" t="s">
        <v>374</v>
      </c>
    </row>
    <row r="22" spans="1:4" x14ac:dyDescent="0.25">
      <c r="A22" s="194">
        <v>456</v>
      </c>
      <c r="B22" s="195" t="s">
        <v>373</v>
      </c>
      <c r="C22" s="195" t="s">
        <v>372</v>
      </c>
      <c r="D22" s="194" t="s">
        <v>371</v>
      </c>
    </row>
    <row r="23" spans="1:4" x14ac:dyDescent="0.25">
      <c r="A23" s="194">
        <v>479</v>
      </c>
      <c r="B23" s="195" t="s">
        <v>370</v>
      </c>
      <c r="C23" s="195" t="s">
        <v>369</v>
      </c>
      <c r="D23" s="194" t="s">
        <v>368</v>
      </c>
    </row>
  </sheetData>
  <sheetProtection algorithmName="SHA-512" hashValue="4Rsd/TAKrSFDB3QP9iwjE5GWummiV/7rm9hlCPjSonNAzdjshKOKeBTt88yKAb5kx0FfaGdZwfkOJM3QmIyBtw==" saltValue="+/Peem9JQWJtusjPx847UQ==" spinCount="100000" sheet="1" objects="1" scenarios="1"/>
  <mergeCells count="2">
    <mergeCell ref="B1:C1"/>
    <mergeCell ref="B2:C2"/>
  </mergeCells>
  <pageMargins left="0.7" right="0.7" top="0.75" bottom="0.75" header="0.3" footer="0.3"/>
  <pageSetup orientation="portrait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43"/>
  <sheetViews>
    <sheetView showGridLines="0" workbookViewId="0">
      <pane ySplit="8" topLeftCell="A9" activePane="bottomLeft" state="frozen"/>
      <selection pane="bottomLeft" activeCell="G2" sqref="G2"/>
    </sheetView>
  </sheetViews>
  <sheetFormatPr defaultColWidth="9.140625" defaultRowHeight="15.75" x14ac:dyDescent="0.25"/>
  <cols>
    <col min="1" max="1" width="3.7109375" style="3" customWidth="1"/>
    <col min="2" max="2" width="22.5703125" style="3" bestFit="1" customWidth="1"/>
    <col min="3" max="3" width="12.42578125" style="3" customWidth="1"/>
    <col min="4" max="4" width="6.85546875" style="3" customWidth="1"/>
    <col min="5" max="5" width="13.7109375" style="3" customWidth="1"/>
    <col min="6" max="6" width="6.140625" style="3" customWidth="1"/>
    <col min="7" max="7" width="11.28515625" style="3" bestFit="1" customWidth="1"/>
    <col min="8" max="12" width="9.140625" style="3"/>
    <col min="13" max="13" width="26" style="3" customWidth="1"/>
    <col min="14" max="14" width="11" style="3" bestFit="1" customWidth="1"/>
    <col min="15" max="15" width="9.140625" style="3"/>
    <col min="16" max="16" width="19" style="3" customWidth="1"/>
    <col min="17" max="17" width="11" style="3" bestFit="1" customWidth="1"/>
    <col min="18" max="16384" width="9.140625" style="3"/>
  </cols>
  <sheetData>
    <row r="1" spans="2:17" x14ac:dyDescent="0.25">
      <c r="G1" s="4"/>
    </row>
    <row r="2" spans="2:17" x14ac:dyDescent="0.25">
      <c r="G2" s="4" t="s">
        <v>432</v>
      </c>
    </row>
    <row r="5" spans="2:17" x14ac:dyDescent="0.25">
      <c r="B5" s="210" t="s">
        <v>431</v>
      </c>
      <c r="C5" s="210"/>
      <c r="D5" s="210"/>
      <c r="E5" s="210"/>
      <c r="F5" s="210"/>
      <c r="G5" s="210"/>
    </row>
    <row r="6" spans="2:17" x14ac:dyDescent="0.25">
      <c r="B6" s="209"/>
      <c r="C6" s="209"/>
      <c r="D6" s="209"/>
      <c r="E6" s="209"/>
      <c r="F6" s="209"/>
      <c r="G6" s="209"/>
    </row>
    <row r="7" spans="2:17" x14ac:dyDescent="0.25">
      <c r="C7" s="4" t="s">
        <v>149</v>
      </c>
      <c r="D7" s="4"/>
      <c r="E7" s="4" t="s">
        <v>150</v>
      </c>
      <c r="F7" s="4"/>
      <c r="G7" s="4"/>
    </row>
    <row r="8" spans="2:17" x14ac:dyDescent="0.25">
      <c r="B8" s="6" t="s">
        <v>32</v>
      </c>
      <c r="C8" s="8" t="s">
        <v>11</v>
      </c>
      <c r="D8" s="8"/>
      <c r="E8" s="8" t="s">
        <v>11</v>
      </c>
      <c r="F8" s="4"/>
      <c r="G8" s="8" t="s">
        <v>110</v>
      </c>
    </row>
    <row r="9" spans="2:17" x14ac:dyDescent="0.25">
      <c r="B9" s="3" t="s">
        <v>280</v>
      </c>
      <c r="C9" s="69">
        <v>817</v>
      </c>
      <c r="E9" s="3">
        <v>810</v>
      </c>
      <c r="G9" s="205">
        <f t="shared" ref="G9:G34" si="0">C9/E9-1</f>
        <v>8.6419753086419693E-3</v>
      </c>
    </row>
    <row r="10" spans="2:17" x14ac:dyDescent="0.25">
      <c r="B10" s="3" t="s">
        <v>188</v>
      </c>
      <c r="C10" s="207">
        <v>5640</v>
      </c>
      <c r="D10" s="68"/>
      <c r="E10" s="207">
        <v>4891</v>
      </c>
      <c r="F10" s="68"/>
      <c r="G10" s="206">
        <f t="shared" si="0"/>
        <v>0.15313841750153334</v>
      </c>
      <c r="H10" s="68"/>
    </row>
    <row r="11" spans="2:17" x14ac:dyDescent="0.25">
      <c r="B11" s="3" t="s">
        <v>430</v>
      </c>
      <c r="C11" s="207">
        <v>25656</v>
      </c>
      <c r="D11" s="68"/>
      <c r="E11" s="207">
        <v>24461</v>
      </c>
      <c r="F11" s="68"/>
      <c r="G11" s="206">
        <f t="shared" si="0"/>
        <v>4.8853276644454491E-2</v>
      </c>
      <c r="H11" s="68"/>
    </row>
    <row r="12" spans="2:17" x14ac:dyDescent="0.25">
      <c r="B12" s="3" t="s">
        <v>151</v>
      </c>
      <c r="C12" s="69">
        <v>409369</v>
      </c>
      <c r="E12" s="69">
        <v>379035</v>
      </c>
      <c r="G12" s="205">
        <f t="shared" si="0"/>
        <v>8.0029548722413413E-2</v>
      </c>
      <c r="N12" s="69"/>
      <c r="Q12" s="69"/>
    </row>
    <row r="13" spans="2:17" x14ac:dyDescent="0.25">
      <c r="B13" s="3" t="s">
        <v>173</v>
      </c>
      <c r="C13" s="69">
        <v>353981</v>
      </c>
      <c r="E13" s="69">
        <v>340824</v>
      </c>
      <c r="G13" s="205">
        <f t="shared" si="0"/>
        <v>3.8603502100791109E-2</v>
      </c>
      <c r="N13" s="69"/>
      <c r="Q13" s="69"/>
    </row>
    <row r="14" spans="2:17" x14ac:dyDescent="0.25">
      <c r="B14" s="3" t="s">
        <v>292</v>
      </c>
      <c r="C14" s="69">
        <v>1607</v>
      </c>
      <c r="E14" s="69">
        <v>1590</v>
      </c>
      <c r="G14" s="205">
        <f t="shared" si="0"/>
        <v>1.0691823899371178E-2</v>
      </c>
      <c r="N14" s="69"/>
      <c r="Q14" s="69"/>
    </row>
    <row r="15" spans="2:17" x14ac:dyDescent="0.25">
      <c r="B15" s="3" t="s">
        <v>152</v>
      </c>
      <c r="C15" s="69">
        <v>408895</v>
      </c>
      <c r="E15" s="69">
        <v>398856</v>
      </c>
      <c r="G15" s="205">
        <f t="shared" si="0"/>
        <v>2.5169484726317304E-2</v>
      </c>
      <c r="N15" s="69"/>
      <c r="Q15" s="69"/>
    </row>
    <row r="16" spans="2:17" x14ac:dyDescent="0.25">
      <c r="B16" s="3" t="s">
        <v>282</v>
      </c>
      <c r="C16" s="69">
        <v>66209</v>
      </c>
      <c r="E16" s="69">
        <v>59961</v>
      </c>
      <c r="G16" s="205">
        <f t="shared" si="0"/>
        <v>0.10420106402494955</v>
      </c>
      <c r="N16" s="69"/>
      <c r="Q16" s="69"/>
    </row>
    <row r="17" spans="2:17" x14ac:dyDescent="0.25">
      <c r="B17" s="3" t="s">
        <v>201</v>
      </c>
      <c r="C17" s="69">
        <v>332743</v>
      </c>
      <c r="E17" s="69">
        <v>266805</v>
      </c>
      <c r="G17" s="205">
        <f t="shared" si="0"/>
        <v>0.24713929648994593</v>
      </c>
      <c r="N17" s="69"/>
      <c r="Q17" s="69"/>
    </row>
    <row r="18" spans="2:17" x14ac:dyDescent="0.25">
      <c r="B18" s="3" t="s">
        <v>187</v>
      </c>
      <c r="C18" s="69">
        <v>1751547</v>
      </c>
      <c r="E18" s="69">
        <v>1640197</v>
      </c>
      <c r="G18" s="205">
        <f t="shared" si="0"/>
        <v>6.7888186601975153E-2</v>
      </c>
      <c r="N18" s="69"/>
      <c r="Q18" s="69"/>
    </row>
    <row r="19" spans="2:17" x14ac:dyDescent="0.25">
      <c r="B19" s="3" t="s">
        <v>283</v>
      </c>
      <c r="C19" s="69">
        <v>5454</v>
      </c>
      <c r="E19" s="69">
        <v>5025</v>
      </c>
      <c r="G19" s="205">
        <f t="shared" si="0"/>
        <v>8.5373134328358136E-2</v>
      </c>
      <c r="N19" s="69"/>
      <c r="Q19" s="69"/>
    </row>
    <row r="20" spans="2:17" x14ac:dyDescent="0.25">
      <c r="B20" s="3" t="s">
        <v>182</v>
      </c>
      <c r="C20" s="69">
        <v>5842</v>
      </c>
      <c r="E20" s="69">
        <v>4940</v>
      </c>
      <c r="G20" s="205">
        <f t="shared" si="0"/>
        <v>0.18259109311740884</v>
      </c>
      <c r="N20" s="69"/>
      <c r="Q20" s="69"/>
    </row>
    <row r="21" spans="2:17" x14ac:dyDescent="0.25">
      <c r="B21" s="3" t="s">
        <v>183</v>
      </c>
      <c r="C21" s="69">
        <v>3638</v>
      </c>
      <c r="E21" s="69">
        <v>3337</v>
      </c>
      <c r="G21" s="205">
        <f t="shared" si="0"/>
        <v>9.0200779142942666E-2</v>
      </c>
      <c r="N21" s="69"/>
      <c r="Q21" s="69"/>
    </row>
    <row r="22" spans="2:17" x14ac:dyDescent="0.25">
      <c r="B22" s="3" t="s">
        <v>178</v>
      </c>
      <c r="C22" s="69">
        <v>1377680</v>
      </c>
      <c r="E22" s="69">
        <v>1344869</v>
      </c>
      <c r="G22" s="205">
        <f t="shared" si="0"/>
        <v>2.4397171769146242E-2</v>
      </c>
      <c r="N22" s="69"/>
      <c r="Q22" s="69"/>
    </row>
    <row r="23" spans="2:17" x14ac:dyDescent="0.25">
      <c r="B23" s="3" t="s">
        <v>181</v>
      </c>
      <c r="C23" s="69">
        <v>4108</v>
      </c>
      <c r="E23" s="69">
        <v>3721</v>
      </c>
      <c r="G23" s="205">
        <f t="shared" si="0"/>
        <v>0.10400429991937643</v>
      </c>
      <c r="N23" s="69"/>
      <c r="Q23" s="69"/>
    </row>
    <row r="24" spans="2:17" x14ac:dyDescent="0.25">
      <c r="B24" s="3" t="s">
        <v>285</v>
      </c>
      <c r="C24" s="69">
        <v>10457</v>
      </c>
      <c r="E24" s="69">
        <v>10439</v>
      </c>
      <c r="G24" s="205">
        <f t="shared" si="0"/>
        <v>1.7243030941660464E-3</v>
      </c>
      <c r="N24" s="69"/>
      <c r="Q24" s="69"/>
    </row>
    <row r="25" spans="2:17" x14ac:dyDescent="0.25">
      <c r="B25" s="3" t="s">
        <v>286</v>
      </c>
      <c r="C25" s="3">
        <v>1974</v>
      </c>
      <c r="E25" s="3">
        <v>1792</v>
      </c>
      <c r="G25" s="205">
        <f t="shared" si="0"/>
        <v>0.1015625</v>
      </c>
      <c r="N25" s="69"/>
      <c r="Q25" s="69"/>
    </row>
    <row r="26" spans="2:17" x14ac:dyDescent="0.25">
      <c r="B26" s="3" t="s">
        <v>287</v>
      </c>
      <c r="C26" s="69">
        <v>1327</v>
      </c>
      <c r="E26" s="69">
        <v>1279</v>
      </c>
      <c r="G26" s="205">
        <f t="shared" si="0"/>
        <v>3.7529319781078874E-2</v>
      </c>
      <c r="N26" s="69"/>
      <c r="Q26" s="69"/>
    </row>
    <row r="27" spans="2:17" x14ac:dyDescent="0.25">
      <c r="B27" s="3" t="s">
        <v>288</v>
      </c>
      <c r="C27" s="69">
        <v>1102</v>
      </c>
      <c r="E27" s="69">
        <v>1011</v>
      </c>
      <c r="G27" s="205">
        <f t="shared" si="0"/>
        <v>9.0009891196834779E-2</v>
      </c>
      <c r="N27" s="69"/>
      <c r="Q27" s="69"/>
    </row>
    <row r="28" spans="2:17" x14ac:dyDescent="0.25">
      <c r="B28" s="3" t="s">
        <v>289</v>
      </c>
      <c r="C28" s="69">
        <v>2675</v>
      </c>
      <c r="E28" s="69">
        <v>2576</v>
      </c>
      <c r="G28" s="205">
        <f t="shared" si="0"/>
        <v>3.8431677018633481E-2</v>
      </c>
      <c r="N28" s="69"/>
      <c r="Q28" s="69"/>
    </row>
    <row r="29" spans="2:17" x14ac:dyDescent="0.25">
      <c r="B29" s="3" t="s">
        <v>185</v>
      </c>
      <c r="C29" s="69">
        <v>7293967</v>
      </c>
      <c r="E29" s="69">
        <v>6943179</v>
      </c>
      <c r="G29" s="205">
        <f t="shared" si="0"/>
        <v>5.0522678444556934E-2</v>
      </c>
      <c r="N29" s="69"/>
      <c r="Q29" s="69"/>
    </row>
    <row r="30" spans="2:17" x14ac:dyDescent="0.25">
      <c r="B30" s="3" t="s">
        <v>200</v>
      </c>
      <c r="C30" s="69">
        <v>22416</v>
      </c>
      <c r="E30" s="69">
        <v>20447</v>
      </c>
      <c r="G30" s="205">
        <f t="shared" si="0"/>
        <v>9.6297745390521827E-2</v>
      </c>
      <c r="N30" s="69"/>
      <c r="Q30" s="69"/>
    </row>
    <row r="31" spans="2:17" x14ac:dyDescent="0.25">
      <c r="B31" s="3" t="s">
        <v>48</v>
      </c>
      <c r="C31" s="69">
        <v>53198</v>
      </c>
      <c r="E31" s="69">
        <v>51280</v>
      </c>
      <c r="G31" s="205">
        <f t="shared" si="0"/>
        <v>3.7402496099844029E-2</v>
      </c>
      <c r="N31" s="69"/>
      <c r="Q31" s="69"/>
    </row>
    <row r="32" spans="2:17" x14ac:dyDescent="0.25">
      <c r="B32" s="3" t="s">
        <v>153</v>
      </c>
      <c r="C32" s="69">
        <v>23</v>
      </c>
      <c r="E32" s="69">
        <v>23</v>
      </c>
      <c r="G32" s="208">
        <f t="shared" si="0"/>
        <v>0</v>
      </c>
      <c r="N32" s="69"/>
      <c r="Q32" s="69"/>
    </row>
    <row r="33" spans="2:17" x14ac:dyDescent="0.25">
      <c r="B33" s="3" t="s">
        <v>194</v>
      </c>
      <c r="C33" s="207">
        <v>191753</v>
      </c>
      <c r="D33" s="68"/>
      <c r="E33" s="207">
        <v>178093</v>
      </c>
      <c r="F33" s="68"/>
      <c r="G33" s="206">
        <f t="shared" si="0"/>
        <v>7.6701498655197042E-2</v>
      </c>
      <c r="N33" s="69"/>
      <c r="Q33" s="69"/>
    </row>
    <row r="34" spans="2:17" x14ac:dyDescent="0.25">
      <c r="B34" s="3" t="s">
        <v>191</v>
      </c>
      <c r="C34" s="69">
        <v>120585</v>
      </c>
      <c r="D34" s="69"/>
      <c r="E34" s="69">
        <v>112504</v>
      </c>
      <c r="G34" s="205">
        <f t="shared" si="0"/>
        <v>7.1828557206854882E-2</v>
      </c>
    </row>
    <row r="35" spans="2:17" x14ac:dyDescent="0.25">
      <c r="N35" s="69"/>
      <c r="Q35" s="69"/>
    </row>
    <row r="36" spans="2:17" x14ac:dyDescent="0.25">
      <c r="B36" s="103"/>
      <c r="C36" s="103"/>
      <c r="D36" s="103"/>
      <c r="E36" s="103"/>
      <c r="F36" s="103"/>
      <c r="G36" s="103"/>
      <c r="N36" s="69"/>
      <c r="Q36" s="69"/>
    </row>
    <row r="39" spans="2:17" x14ac:dyDescent="0.25">
      <c r="B39" s="4"/>
      <c r="C39" s="69"/>
      <c r="D39" s="69"/>
      <c r="E39" s="69"/>
      <c r="G39" s="205"/>
    </row>
    <row r="40" spans="2:17" x14ac:dyDescent="0.25">
      <c r="B40" s="70"/>
      <c r="C40" s="69"/>
      <c r="D40" s="69"/>
      <c r="E40" s="69"/>
      <c r="G40" s="205"/>
    </row>
    <row r="41" spans="2:17" x14ac:dyDescent="0.25">
      <c r="B41" s="71"/>
      <c r="C41" s="72"/>
      <c r="D41" s="72"/>
      <c r="E41" s="72"/>
      <c r="G41" s="205"/>
    </row>
    <row r="42" spans="2:17" x14ac:dyDescent="0.25">
      <c r="B42" s="4"/>
      <c r="C42" s="69"/>
      <c r="D42" s="69"/>
      <c r="E42" s="69"/>
      <c r="G42" s="205"/>
    </row>
    <row r="43" spans="2:17" x14ac:dyDescent="0.25">
      <c r="N43" s="69"/>
      <c r="Q43" s="69"/>
    </row>
  </sheetData>
  <pageMargins left="0.7" right="0.7" top="0.75" bottom="0.75" header="0.3" footer="0.3"/>
  <pageSetup orientation="portrait" verticalDpi="598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3</vt:i4>
      </vt:variant>
    </vt:vector>
  </HeadingPairs>
  <TitlesOfParts>
    <vt:vector size="13" baseType="lpstr">
      <vt:lpstr>Appendix F-135 2016</vt:lpstr>
      <vt:lpstr>Appendix G-135 2016</vt:lpstr>
      <vt:lpstr>Appendix H-135 2016</vt:lpstr>
      <vt:lpstr>Appendix H-2-135 2016</vt:lpstr>
      <vt:lpstr>Appendix I-135 2016</vt:lpstr>
      <vt:lpstr>Appendix J-135 2016</vt:lpstr>
      <vt:lpstr>Appendix O 2016</vt:lpstr>
      <vt:lpstr>Aircraft Type Table</vt:lpstr>
      <vt:lpstr>Circuity Table</vt:lpstr>
      <vt:lpstr>Mainline Deps for Exclusion</vt:lpstr>
      <vt:lpstr>'Appendix F-135 2016'!Print_Area</vt:lpstr>
      <vt:lpstr>'Appendix H-135 2016'!Print_Titles</vt:lpstr>
      <vt:lpstr>'Appendix H-2-135 2016'!Print_Titles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2017-08-16T17:03:16Z</dcterms:modified>
</cp:coreProperties>
</file>