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24226"/>
  <bookViews>
    <workbookView xWindow="210" yWindow="285" windowWidth="20730" windowHeight="11550" tabRatio="877"/>
  </bookViews>
  <sheets>
    <sheet name="Appendix A Table for Order" sheetId="31" r:id="rId1"/>
    <sheet name="Appendix B 2016" sheetId="20" r:id="rId2"/>
    <sheet name="Appendix C  2016" sheetId="19" r:id="rId3"/>
    <sheet name="Appendix D 2016" sheetId="17" r:id="rId4"/>
    <sheet name="Appendix D 2 2016" sheetId="16" r:id="rId5"/>
    <sheet name="Appendix E, 1% 2016" sheetId="15" r:id="rId6"/>
  </sheets>
  <definedNames>
    <definedName name="_xlnm._FilterDatabase" localSheetId="3" hidden="1">#REF!</definedName>
    <definedName name="_xlnm.Print_Area" localSheetId="1">'Appendix B 2016'!$A$1:$M$30</definedName>
  </definedNames>
  <calcPr calcId="171027" fullPrecision="0"/>
</workbook>
</file>

<file path=xl/calcChain.xml><?xml version="1.0" encoding="utf-8"?>
<calcChain xmlns="http://schemas.openxmlformats.org/spreadsheetml/2006/main">
  <c r="M9" i="31" l="1"/>
  <c r="L8" i="31"/>
  <c r="K8" i="31"/>
  <c r="I8" i="31"/>
  <c r="E8" i="31"/>
  <c r="L7" i="31"/>
  <c r="K7" i="31"/>
  <c r="I7" i="31"/>
  <c r="M7" i="31" s="1"/>
  <c r="E7" i="31"/>
  <c r="L6" i="31"/>
  <c r="K6" i="31"/>
  <c r="I6" i="31"/>
  <c r="E6" i="31"/>
  <c r="M6" i="31" l="1"/>
  <c r="M8" i="31"/>
  <c r="F17" i="20" l="1"/>
  <c r="G12" i="17" l="1"/>
  <c r="G16" i="17"/>
  <c r="G22" i="17"/>
  <c r="G23" i="17" s="1"/>
  <c r="G32" i="17"/>
  <c r="G35" i="17"/>
  <c r="G43" i="17" s="1"/>
  <c r="G36" i="17"/>
  <c r="G37" i="17"/>
  <c r="G42" i="17" s="1"/>
  <c r="G38" i="17"/>
  <c r="G41" i="17" s="1"/>
  <c r="G51" i="17"/>
  <c r="G59" i="17" s="1"/>
  <c r="G56" i="17"/>
  <c r="G57" i="17"/>
  <c r="G58" i="17"/>
  <c r="J20" i="16"/>
  <c r="J21" i="16"/>
  <c r="J22" i="16"/>
  <c r="J23" i="16"/>
  <c r="J24" i="16" s="1"/>
  <c r="J28" i="16"/>
  <c r="G44" i="17" l="1"/>
  <c r="G60" i="17"/>
  <c r="G40" i="17"/>
  <c r="G24" i="17"/>
  <c r="G25" i="17" s="1"/>
  <c r="G26" i="17" s="1"/>
  <c r="F12" i="15"/>
  <c r="E12" i="15"/>
  <c r="F11" i="15"/>
  <c r="F10" i="15"/>
  <c r="G10" i="15" s="1"/>
  <c r="G11" i="15" s="1"/>
  <c r="I28" i="16"/>
  <c r="I23" i="16"/>
  <c r="I24" i="16" s="1"/>
  <c r="I22" i="16"/>
  <c r="I21" i="16"/>
  <c r="I20" i="16"/>
  <c r="G18" i="16"/>
  <c r="J25" i="16" s="1"/>
  <c r="J26" i="16" s="1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F58" i="17"/>
  <c r="F57" i="17"/>
  <c r="D54" i="17"/>
  <c r="D52" i="17"/>
  <c r="F51" i="17"/>
  <c r="F60" i="17" s="1"/>
  <c r="D50" i="17"/>
  <c r="G27" i="17" s="1"/>
  <c r="F42" i="17"/>
  <c r="F41" i="17"/>
  <c r="F35" i="17"/>
  <c r="F44" i="17" s="1"/>
  <c r="F22" i="17"/>
  <c r="F23" i="17" s="1"/>
  <c r="F16" i="17"/>
  <c r="F12" i="17"/>
  <c r="V31" i="19"/>
  <c r="F20" i="19"/>
  <c r="F19" i="19"/>
  <c r="C19" i="19"/>
  <c r="F18" i="19"/>
  <c r="C18" i="19"/>
  <c r="F17" i="19"/>
  <c r="C17" i="19"/>
  <c r="F16" i="19"/>
  <c r="C16" i="19"/>
  <c r="F15" i="19"/>
  <c r="C15" i="19"/>
  <c r="F14" i="19"/>
  <c r="C14" i="19"/>
  <c r="F13" i="19"/>
  <c r="C13" i="19"/>
  <c r="F12" i="19"/>
  <c r="C12" i="19"/>
  <c r="G11" i="19"/>
  <c r="F11" i="19"/>
  <c r="C11" i="19"/>
  <c r="J17" i="20"/>
  <c r="D17" i="20"/>
  <c r="I25" i="16" l="1"/>
  <c r="G25" i="16" s="1"/>
  <c r="F27" i="17"/>
  <c r="D27" i="17" s="1"/>
  <c r="F56" i="17"/>
  <c r="F59" i="17"/>
  <c r="G28" i="17"/>
  <c r="F40" i="17"/>
  <c r="F24" i="17"/>
  <c r="F25" i="17" s="1"/>
  <c r="F26" i="17" s="1"/>
  <c r="F43" i="17"/>
  <c r="D57" i="17"/>
  <c r="I26" i="16" l="1"/>
  <c r="G26" i="16" s="1"/>
  <c r="B16" i="20" s="1"/>
  <c r="H16" i="20" s="1"/>
  <c r="L16" i="20" s="1"/>
  <c r="F28" i="17"/>
  <c r="D28" i="17" s="1"/>
  <c r="B20" i="19" s="1"/>
  <c r="C20" i="19" s="1"/>
  <c r="B17" i="20" l="1"/>
  <c r="B18" i="20" s="1"/>
  <c r="H17" i="20" l="1"/>
  <c r="L17" i="20" s="1"/>
  <c r="H18" i="20" l="1"/>
  <c r="L18" i="20" s="1"/>
</calcChain>
</file>

<file path=xl/sharedStrings.xml><?xml version="1.0" encoding="utf-8"?>
<sst xmlns="http://schemas.openxmlformats.org/spreadsheetml/2006/main" count="280" uniqueCount="169">
  <si>
    <t>Capacity Related Expense (CR)</t>
  </si>
  <si>
    <t>Direct Expense, Includes Fuel</t>
  </si>
  <si>
    <t>Indirect Expense</t>
  </si>
  <si>
    <t>CR Markup</t>
  </si>
  <si>
    <t>Circuity Markup</t>
  </si>
  <si>
    <t>By Aircraft Type</t>
  </si>
  <si>
    <t>Less Psgr. Liability Insurance</t>
  </si>
  <si>
    <t>Linehaul Expense Allocable to Mail</t>
  </si>
  <si>
    <t>Marked Up Costs (R11*R4*R5*R8)</t>
  </si>
  <si>
    <t xml:space="preserve">Percentage of Eligible Mail RTMs </t>
  </si>
  <si>
    <t>Cost Wtd. By Mail RTMs (R15*R16)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</si>
  <si>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</si>
  <si>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</si>
  <si>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</si>
  <si>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</si>
  <si>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</si>
  <si>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</si>
  <si>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</si>
  <si>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</si>
  <si>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</si>
  <si>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</si>
  <si>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</si>
  <si>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</si>
  <si>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</si>
  <si>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</si>
  <si>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</si>
  <si>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</si>
  <si>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</si>
  <si>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</si>
  <si>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PenAir</t>
  </si>
  <si>
    <t>B-1900</t>
  </si>
  <si>
    <t>Saab 340B</t>
  </si>
  <si>
    <t>Linehaul, Part 121</t>
  </si>
  <si>
    <t>Total</t>
  </si>
  <si>
    <t>Cost per Block Hour (R11÷ R18)</t>
  </si>
  <si>
    <t>Eligible Expense (R13*R32÷R18)</t>
  </si>
  <si>
    <t>Return and Tax Markup</t>
  </si>
  <si>
    <t>T-100 Seg. Mail RTMs</t>
  </si>
  <si>
    <t>T-100 Mkt. Mail RTMs</t>
  </si>
  <si>
    <t>Eligible Cost per RTM (R14÷R36)</t>
  </si>
  <si>
    <t>Carrier</t>
  </si>
  <si>
    <t>Total Fuel Expense</t>
  </si>
  <si>
    <t>Total Gallons Issued</t>
  </si>
  <si>
    <t>Price per Gallon</t>
  </si>
  <si>
    <t>Costs per Hour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</si>
  <si>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</si>
  <si>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</si>
  <si>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</si>
  <si>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</si>
  <si>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</si>
  <si>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</si>
  <si>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</si>
  <si>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Eligible Block Hours, , T-100 Segment</t>
  </si>
  <si>
    <t>Subtotal, Total Eligible RTMs, T-100 Segment</t>
  </si>
  <si>
    <t>Burn per Revenue Block Hour</t>
  </si>
  <si>
    <t>$/RTM</t>
  </si>
  <si>
    <t>Non-Fuel</t>
  </si>
  <si>
    <t>Linehaul</t>
  </si>
  <si>
    <t>Natural Log</t>
  </si>
  <si>
    <t>Actual Y</t>
  </si>
  <si>
    <t>Predicted Y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</si>
  <si>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</si>
  <si>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</si>
  <si>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</si>
  <si>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</si>
  <si>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</si>
  <si>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</si>
  <si>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</si>
  <si>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</si>
  <si>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</si>
  <si>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</si>
  <si>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</si>
  <si>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</si>
  <si>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</si>
  <si>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</si>
  <si>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</si>
  <si>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</si>
  <si>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</si>
  <si>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</si>
  <si>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Residuals</t>
  </si>
  <si>
    <t>EXP (Y)</t>
  </si>
  <si>
    <t>Appendix B</t>
  </si>
  <si>
    <t>Page 1 of 2</t>
  </si>
  <si>
    <t>Page 2 of 2</t>
  </si>
  <si>
    <t xml:space="preserve">Annual </t>
  </si>
  <si>
    <t>Increase</t>
  </si>
  <si>
    <t>Unit Cost per</t>
  </si>
  <si>
    <t>Revenue Ton-Mile</t>
  </si>
  <si>
    <t>Fuel</t>
  </si>
  <si>
    <t>Nonfuel</t>
  </si>
  <si>
    <t xml:space="preserve">Year Ended </t>
  </si>
  <si>
    <t>Avg. Annual</t>
  </si>
  <si>
    <t>Change,</t>
  </si>
  <si>
    <t xml:space="preserve">Midpoint </t>
  </si>
  <si>
    <t>Change</t>
  </si>
  <si>
    <t>Midpoint to</t>
  </si>
  <si>
    <t>Estimated</t>
  </si>
  <si>
    <t>Unit Cost at</t>
  </si>
  <si>
    <t>Current</t>
  </si>
  <si>
    <t>Current Rate</t>
  </si>
  <si>
    <t>Change from</t>
  </si>
  <si>
    <t>The total is the sum of the two. The final order will reflect the most recent quarterly fuel costs available at the time.</t>
  </si>
  <si>
    <t>Appendix A</t>
  </si>
  <si>
    <t>(1)</t>
  </si>
  <si>
    <t>(2)</t>
  </si>
  <si>
    <t>(3)</t>
  </si>
  <si>
    <t>(4)</t>
  </si>
  <si>
    <t>(5)</t>
  </si>
  <si>
    <t>(6)</t>
  </si>
  <si>
    <t>1/</t>
  </si>
  <si>
    <t>2/</t>
  </si>
  <si>
    <t>3/</t>
  </si>
  <si>
    <t>4/</t>
  </si>
  <si>
    <t>5/</t>
  </si>
  <si>
    <t>5/ Column 4 ÷ Column 5 less 1.</t>
  </si>
  <si>
    <t>Appendix D</t>
  </si>
  <si>
    <t>Cumulative</t>
  </si>
  <si>
    <t>2-Ltr.</t>
  </si>
  <si>
    <t>A/C Type</t>
  </si>
  <si>
    <t>Percent</t>
  </si>
  <si>
    <t>KS</t>
  </si>
  <si>
    <t>7H</t>
  </si>
  <si>
    <t>whether a particular segment operated as Mainline, Part 121, or Part 135.</t>
  </si>
  <si>
    <t>The above reflects Part 121 operations only.</t>
  </si>
  <si>
    <t>Appendix E</t>
  </si>
  <si>
    <t>Eligible</t>
  </si>
  <si>
    <t>Predicted</t>
  </si>
  <si>
    <t>One Percent Rule</t>
  </si>
  <si>
    <t>Ratio of Total to Revenue Block Hours</t>
  </si>
  <si>
    <t>t Stat</t>
  </si>
  <si>
    <t>Database and Early Appendices, Includes Penair 04212015.bqy</t>
  </si>
  <si>
    <t>Schedule F-2, YE 9-30-14, line 8</t>
  </si>
  <si>
    <t>line 14</t>
  </si>
  <si>
    <t>Circuity and Overhead Calculations.bqy</t>
  </si>
  <si>
    <t>Segment Mail RTMs Query</t>
  </si>
  <si>
    <t>Market Mail RTMs Query</t>
  </si>
  <si>
    <t>line 5</t>
  </si>
  <si>
    <t>Bush Linehaul Charges DB, YE 3Q2014 04212015.bqy</t>
  </si>
  <si>
    <t>Schedule F2, Pivot</t>
  </si>
  <si>
    <t>Adjusted R Square</t>
  </si>
  <si>
    <t>Standard Error</t>
  </si>
  <si>
    <r>
      <t xml:space="preserve">Determination of Which Carriers are Included in the Part 121 Class Rate, YE </t>
    </r>
    <r>
      <rPr>
        <sz val="11"/>
        <color rgb="FFFF0000"/>
        <rFont val="Times New Roman"/>
        <family val="1"/>
      </rPr>
      <t>9-30-16</t>
    </r>
  </si>
  <si>
    <r>
      <t xml:space="preserve">Year Ended September 30, </t>
    </r>
    <r>
      <rPr>
        <sz val="10"/>
        <color rgb="FFFF0000"/>
        <rFont val="Times New Roman"/>
        <family val="1"/>
      </rPr>
      <t>2016</t>
    </r>
  </si>
  <si>
    <t>Note:  PenAir shows a significantly higher F-2 to T-100 block hour ratio, due to significant non-Alaska flying.</t>
  </si>
  <si>
    <t>Calculations exclude non-Alaska flying.</t>
  </si>
  <si>
    <t>Date</t>
  </si>
  <si>
    <r>
      <t xml:space="preserve">Calculation of the Linehaul, Part 121, YE </t>
    </r>
    <r>
      <rPr>
        <sz val="11"/>
        <color rgb="FFFF0000"/>
        <rFont val="Times New Roman"/>
        <family val="1"/>
      </rPr>
      <t>9-30-16</t>
    </r>
  </si>
  <si>
    <r>
      <t>to YE 9/30/</t>
    </r>
    <r>
      <rPr>
        <u/>
        <sz val="11"/>
        <color rgb="FFFF0000"/>
        <rFont val="Times New Roman"/>
        <family val="1"/>
      </rPr>
      <t>16</t>
    </r>
  </si>
  <si>
    <t>YE 6/30/06</t>
  </si>
  <si>
    <r>
      <t xml:space="preserve">Order </t>
    </r>
    <r>
      <rPr>
        <u/>
        <sz val="11"/>
        <color rgb="FFFF0000"/>
        <rFont val="Times New Roman"/>
        <family val="1"/>
      </rPr>
      <t>2016-12-20</t>
    </r>
  </si>
  <si>
    <r>
      <t xml:space="preserve">Fuel Expense, Year Ended September 30, </t>
    </r>
    <r>
      <rPr>
        <sz val="10"/>
        <color rgb="FFFF0000"/>
        <rFont val="Times New Roman"/>
        <family val="1"/>
      </rPr>
      <t>2016</t>
    </r>
  </si>
  <si>
    <t>Note: We have relied on a special report prepared by PenAir that shows</t>
  </si>
  <si>
    <t>3/ Reflects the fact that from the midpoint of the reporting period to the midpoint of the prospective</t>
  </si>
  <si>
    <r>
      <t xml:space="preserve">rate is 1.75 years.  </t>
    </r>
    <r>
      <rPr>
        <sz val="11"/>
        <color rgb="FFFF0000"/>
        <rFont val="Times New Roman"/>
        <family val="1"/>
      </rPr>
      <t>1.0208 x 1.0156 = 3.67%</t>
    </r>
    <r>
      <rPr>
        <sz val="11"/>
        <color theme="1"/>
        <rFont val="Times New Roman"/>
        <family val="1"/>
      </rPr>
      <t xml:space="preserve">, where </t>
    </r>
    <r>
      <rPr>
        <sz val="11"/>
        <color rgb="FFFF0000"/>
        <rFont val="Times New Roman"/>
        <family val="1"/>
      </rPr>
      <t xml:space="preserve">1.0156 </t>
    </r>
    <r>
      <rPr>
        <sz val="11"/>
        <color theme="1"/>
        <rFont val="Times New Roman"/>
        <family val="1"/>
      </rPr>
      <t>is the average annual unit cost increase projected for</t>
    </r>
  </si>
  <si>
    <t>Appendix C</t>
  </si>
  <si>
    <t>Part 121</t>
  </si>
  <si>
    <t>Part 135</t>
  </si>
  <si>
    <t>Seaplane</t>
  </si>
  <si>
    <t>Terminal</t>
  </si>
  <si>
    <t>Current, Order 2016-12-20</t>
  </si>
  <si>
    <t>Proposed</t>
  </si>
  <si>
    <t>Percentage Change</t>
  </si>
  <si>
    <t>NA</t>
  </si>
  <si>
    <t>Summary of Rates</t>
  </si>
  <si>
    <t>a 9-month period.</t>
  </si>
  <si>
    <t>1/  Nonfuel, Appendix D, Page 1; Fuel, Appendix D, Page 2</t>
  </si>
  <si>
    <t>2/ We assume fuel increases will be zero.  For nonfuel, see "predicted annual increased" in Appendix C, Page 1.</t>
  </si>
  <si>
    <r>
      <t>4/ Fuel reflects YE 9-30-</t>
    </r>
    <r>
      <rPr>
        <sz val="11"/>
        <color rgb="FFFF0000"/>
        <rFont val="Times New Roman"/>
        <family val="1"/>
      </rPr>
      <t>16</t>
    </r>
    <r>
      <rPr>
        <sz val="11"/>
        <color theme="1"/>
        <rFont val="Times New Roman"/>
        <family val="1"/>
      </rPr>
      <t xml:space="preserve">, Appendix D, Page 2.  Nonfuel is column (1) mulitplied by Column (3). </t>
    </r>
  </si>
  <si>
    <t>Corvus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</si>
</sst>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#,##0"/>
    <numFmt numFmtId="165" formatCode="&quot;$&quot;#,##0.00"/>
    <numFmt numFmtId="166" formatCode="&quot;$&quot;#,##0.0000"/>
    <numFmt numFmtId="167" formatCode="#,##0.0000"/>
    <numFmt numFmtId="168" formatCode="0.0000"/>
    <numFmt numFmtId="169" formatCode="_(* #,##0_);_(* \(#,##0\);_(* &quot;-&quot;??_);_(@_)"/>
    <numFmt numFmtId="170" formatCode="0.0%"/>
    <numFmt numFmtId="171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10" fontId="1" fillId="0" borderId="0" xfId="0" applyNumberFormat="1" applyFont="1"/>
    <xf numFmtId="10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Continuous"/>
    </xf>
    <xf numFmtId="3" fontId="1" fillId="0" borderId="1" xfId="0" applyNumberFormat="1" applyFont="1" applyBorder="1"/>
    <xf numFmtId="0" fontId="1" fillId="0" borderId="0" xfId="0" applyFont="1" applyBorder="1"/>
    <xf numFmtId="164" fontId="3" fillId="0" borderId="0" xfId="0" applyNumberFormat="1" applyFont="1"/>
    <xf numFmtId="10" fontId="3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Continuous"/>
    </xf>
    <xf numFmtId="164" fontId="3" fillId="0" borderId="1" xfId="0" applyNumberFormat="1" applyFont="1" applyBorder="1" applyAlignment="1">
      <alignment horizontal="centerContinuous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166" fontId="5" fillId="0" borderId="0" xfId="0" applyNumberFormat="1" applyFont="1" applyAlignment="1">
      <alignment horizontal="right"/>
    </xf>
    <xf numFmtId="4" fontId="3" fillId="0" borderId="0" xfId="0" applyNumberFormat="1" applyFont="1"/>
    <xf numFmtId="1" fontId="3" fillId="0" borderId="0" xfId="0" applyNumberFormat="1" applyFont="1"/>
    <xf numFmtId="0" fontId="1" fillId="0" borderId="2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10" fontId="1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0" fillId="0" borderId="0" xfId="0" applyNumberFormat="1" applyFont="1" applyBorder="1"/>
    <xf numFmtId="168" fontId="1" fillId="0" borderId="0" xfId="0" applyNumberFormat="1" applyFont="1" applyBorder="1"/>
    <xf numFmtId="168" fontId="1" fillId="0" borderId="0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0" fillId="0" borderId="0" xfId="0" applyNumberFormat="1" applyFont="1" applyBorder="1"/>
    <xf numFmtId="168" fontId="0" fillId="0" borderId="2" xfId="0" applyNumberFormat="1" applyFont="1" applyBorder="1"/>
    <xf numFmtId="167" fontId="0" fillId="0" borderId="2" xfId="0" applyNumberFormat="1" applyFont="1" applyBorder="1"/>
    <xf numFmtId="49" fontId="1" fillId="0" borderId="0" xfId="0" applyNumberFormat="1" applyFont="1" applyAlignment="1">
      <alignment horizontal="center"/>
    </xf>
    <xf numFmtId="14" fontId="6" fillId="0" borderId="0" xfId="0" applyNumberFormat="1" applyFont="1"/>
    <xf numFmtId="166" fontId="1" fillId="0" borderId="0" xfId="0" applyNumberFormat="1" applyFont="1"/>
    <xf numFmtId="166" fontId="2" fillId="0" borderId="0" xfId="0" applyNumberFormat="1" applyFont="1"/>
    <xf numFmtId="14" fontId="6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9" fontId="0" fillId="0" borderId="0" xfId="0" applyNumberFormat="1"/>
    <xf numFmtId="0" fontId="0" fillId="0" borderId="0" xfId="0" applyAlignment="1">
      <alignment horizontal="left" indent="3"/>
    </xf>
    <xf numFmtId="169" fontId="1" fillId="0" borderId="0" xfId="0" applyNumberFormat="1" applyFont="1"/>
    <xf numFmtId="164" fontId="3" fillId="3" borderId="0" xfId="0" applyNumberFormat="1" applyFont="1" applyFill="1"/>
    <xf numFmtId="3" fontId="3" fillId="3" borderId="0" xfId="0" applyNumberFormat="1" applyFont="1" applyFill="1"/>
    <xf numFmtId="0" fontId="3" fillId="0" borderId="0" xfId="0" applyNumberFormat="1" applyFont="1"/>
    <xf numFmtId="0" fontId="4" fillId="0" borderId="0" xfId="0" applyNumberFormat="1" applyFont="1"/>
    <xf numFmtId="3" fontId="4" fillId="3" borderId="0" xfId="0" applyNumberFormat="1" applyFont="1" applyFill="1"/>
    <xf numFmtId="0" fontId="0" fillId="0" borderId="0" xfId="0" applyFill="1" applyBorder="1" applyAlignment="1"/>
    <xf numFmtId="0" fontId="0" fillId="0" borderId="3" xfId="0" applyFill="1" applyBorder="1" applyAlignment="1"/>
    <xf numFmtId="0" fontId="9" fillId="0" borderId="0" xfId="0" applyFont="1"/>
    <xf numFmtId="3" fontId="10" fillId="0" borderId="0" xfId="0" applyNumberFormat="1" applyFont="1"/>
    <xf numFmtId="10" fontId="10" fillId="0" borderId="0" xfId="0" applyNumberFormat="1" applyFont="1"/>
    <xf numFmtId="167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2" fillId="0" borderId="0" xfId="0" applyFont="1" applyFill="1" applyBorder="1" applyAlignment="1">
      <alignment horizontal="centerContinuous"/>
    </xf>
    <xf numFmtId="168" fontId="1" fillId="0" borderId="0" xfId="0" applyNumberFormat="1" applyFont="1" applyFill="1" applyBorder="1" applyAlignment="1">
      <alignment horizontal="centerContinuous"/>
    </xf>
    <xf numFmtId="3" fontId="3" fillId="0" borderId="0" xfId="0" applyNumberFormat="1" applyFont="1" applyBorder="1" applyAlignment="1">
      <alignment horizontal="right"/>
    </xf>
    <xf numFmtId="170" fontId="1" fillId="0" borderId="0" xfId="0" applyNumberFormat="1" applyFont="1"/>
    <xf numFmtId="164" fontId="4" fillId="3" borderId="0" xfId="0" applyNumberFormat="1" applyFont="1" applyFill="1"/>
    <xf numFmtId="3" fontId="3" fillId="2" borderId="0" xfId="0" applyNumberFormat="1" applyFont="1" applyFill="1"/>
    <xf numFmtId="164" fontId="3" fillId="2" borderId="0" xfId="0" applyNumberFormat="1" applyFont="1" applyFill="1"/>
    <xf numFmtId="168" fontId="1" fillId="0" borderId="3" xfId="0" applyNumberFormat="1" applyFont="1" applyBorder="1"/>
    <xf numFmtId="168" fontId="1" fillId="0" borderId="3" xfId="0" applyNumberFormat="1" applyFont="1" applyBorder="1" applyAlignment="1">
      <alignment horizontal="right"/>
    </xf>
    <xf numFmtId="167" fontId="1" fillId="0" borderId="3" xfId="0" applyNumberFormat="1" applyFont="1" applyBorder="1"/>
    <xf numFmtId="0" fontId="0" fillId="0" borderId="3" xfId="0" applyFont="1" applyBorder="1"/>
    <xf numFmtId="3" fontId="11" fillId="3" borderId="0" xfId="0" applyNumberFormat="1" applyFont="1" applyFill="1"/>
    <xf numFmtId="10" fontId="3" fillId="2" borderId="0" xfId="0" applyNumberFormat="1" applyFont="1" applyFill="1"/>
    <xf numFmtId="171" fontId="1" fillId="0" borderId="0" xfId="0" applyNumberFormat="1" applyFont="1" applyBorder="1"/>
    <xf numFmtId="171" fontId="1" fillId="0" borderId="3" xfId="0" applyNumberFormat="1" applyFont="1" applyBorder="1"/>
    <xf numFmtId="10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centerContinuous"/>
    </xf>
    <xf numFmtId="0" fontId="2" fillId="2" borderId="0" xfId="0" applyFont="1" applyFill="1" applyAlignment="1">
      <alignment horizontal="right"/>
    </xf>
    <xf numFmtId="166" fontId="1" fillId="2" borderId="0" xfId="0" applyNumberFormat="1" applyFont="1" applyFill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1678355318125427"/>
                  <c:y val="0.2518198312459265"/>
                </c:manualLayout>
              </c:layout>
              <c:numFmt formatCode="General" sourceLinked="0"/>
            </c:trendlineLbl>
          </c:trendline>
          <c:xVal>
            <c:numRef>
              <c:f>'Appendix C  2016'!$A$11:$A$20</c:f>
              <c:numCache>
                <c:formatCode>mm/dd/yy;@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C  2016'!$C$11:$C$20</c:f>
              <c:numCache>
                <c:formatCode>0.0000</c:formatCode>
                <c:ptCount val="10"/>
                <c:pt idx="0">
                  <c:v>1.2369000000000001</c:v>
                </c:pt>
                <c:pt idx="1">
                  <c:v>1.3039000000000001</c:v>
                </c:pt>
                <c:pt idx="2">
                  <c:v>1.4174</c:v>
                </c:pt>
                <c:pt idx="3">
                  <c:v>1.4186000000000001</c:v>
                </c:pt>
                <c:pt idx="4">
                  <c:v>1.5187999999999999</c:v>
                </c:pt>
                <c:pt idx="5">
                  <c:v>1.4024000000000001</c:v>
                </c:pt>
                <c:pt idx="6">
                  <c:v>1.329</c:v>
                </c:pt>
                <c:pt idx="7">
                  <c:v>1.3972</c:v>
                </c:pt>
                <c:pt idx="8">
                  <c:v>1.6035999999999999</c:v>
                </c:pt>
                <c:pt idx="9">
                  <c:v>1.5601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22-40FE-ACEF-C070DAEA24F2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'Appendix C  2016'!$A$11:$A$20</c:f>
              <c:numCache>
                <c:formatCode>mm/dd/yy;@</c:formatCode>
                <c:ptCount val="10"/>
                <c:pt idx="0">
                  <c:v>38898</c:v>
                </c:pt>
                <c:pt idx="1">
                  <c:v>39263</c:v>
                </c:pt>
                <c:pt idx="2">
                  <c:v>39629</c:v>
                </c:pt>
                <c:pt idx="3">
                  <c:v>39994</c:v>
                </c:pt>
                <c:pt idx="4">
                  <c:v>40359</c:v>
                </c:pt>
                <c:pt idx="5">
                  <c:v>41182</c:v>
                </c:pt>
                <c:pt idx="6">
                  <c:v>41547</c:v>
                </c:pt>
                <c:pt idx="7">
                  <c:v>41912</c:v>
                </c:pt>
                <c:pt idx="8">
                  <c:v>42277</c:v>
                </c:pt>
                <c:pt idx="9">
                  <c:v>42643</c:v>
                </c:pt>
              </c:numCache>
            </c:numRef>
          </c:xVal>
          <c:yVal>
            <c:numRef>
              <c:f>'Appendix C  2016'!$D$11:$D$20</c:f>
              <c:numCache>
                <c:formatCode>General</c:formatCode>
                <c:ptCount val="10"/>
                <c:pt idx="0">
                  <c:v>1.31160885019892</c:v>
                </c:pt>
                <c:pt idx="1">
                  <c:v>1.3321768750212799</c:v>
                </c:pt>
                <c:pt idx="2">
                  <c:v>1.3528012505965801</c:v>
                </c:pt>
                <c:pt idx="3">
                  <c:v>1.3733692754189499</c:v>
                </c:pt>
                <c:pt idx="4">
                  <c:v>1.39393730024131</c:v>
                </c:pt>
                <c:pt idx="5">
                  <c:v>1.44031396990927</c:v>
                </c:pt>
                <c:pt idx="6">
                  <c:v>1.46088199473164</c:v>
                </c:pt>
                <c:pt idx="7">
                  <c:v>1.4814500195539999</c:v>
                </c:pt>
                <c:pt idx="8">
                  <c:v>1.50201804437637</c:v>
                </c:pt>
                <c:pt idx="9">
                  <c:v>1.5226424199516699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22-40FE-ACEF-C070DAEA2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38976"/>
        <c:axId val="235364736"/>
      </c:scatterChart>
      <c:valAx>
        <c:axId val="2350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2006, through September 30, 2016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crossAx val="235364736"/>
        <c:crosses val="autoZero"/>
        <c:crossBetween val="midCat"/>
      </c:valAx>
      <c:valAx>
        <c:axId val="235364736"/>
        <c:scaling>
          <c:orientation val="minMax"/>
          <c:max val="1.7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35038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chart" Target="../charts/chart1.xml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13</xdr:col>
      <xdr:colOff>7620</xdr:colOff>
      <xdr:row>23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C1DF4F-C178-45B9-8B55-31E7487F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3120"/>
          <a:ext cx="6598920" cy="193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13</xdr:col>
      <xdr:colOff>7620</xdr:colOff>
      <xdr:row>32</xdr:row>
      <xdr:rowOff>7620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CE610BB-7F1B-408A-AD46-7AC024E0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206240"/>
          <a:ext cx="648462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26</xdr:col>
      <xdr:colOff>220980</xdr:colOff>
      <xdr:row>28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0D7E65-B745-450B-AD3A-3B16699B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6280" y="0"/>
          <a:ext cx="7719060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7</xdr:row>
      <xdr:rowOff>142874</xdr:rowOff>
    </xdr:from>
    <xdr:to>
      <xdr:col>19</xdr:col>
      <xdr:colOff>219075</xdr:colOff>
      <xdr:row>30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40</xdr:row>
      <xdr:rowOff>0</xdr:rowOff>
    </xdr:from>
    <xdr:to>
      <xdr:col>9</xdr:col>
      <xdr:colOff>7620</xdr:colOff>
      <xdr:row>79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0674432-2E92-48E9-B38D-FAB99462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5680"/>
          <a:ext cx="7330440" cy="717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37</xdr:row>
      <xdr:rowOff>91440</xdr:rowOff>
    </xdr:from>
    <xdr:to>
      <xdr:col>19</xdr:col>
      <xdr:colOff>466872</xdr:colOff>
      <xdr:row>64</xdr:row>
      <xdr:rowOff>85700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F0203913-CAC1-4A9A-BDB8-DF5FE719F821}"/>
            </a:ext>
          </a:extLst>
        </xdr:cNvPr>
        <xdr:cNvGrpSpPr/>
      </xdr:nvGrpSpPr>
      <xdr:grpSpPr>
        <a:xfrm>
          <a:off x="7947660" y="6880860"/>
          <a:ext cx="6090432" cy="4939640"/>
          <a:chOff x="7947660" y="6880860"/>
          <a:chExt cx="6090432" cy="4939640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C8834256-99E2-4C55-A380-21B575D4F3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78740" y="6880860"/>
            <a:ext cx="1257300" cy="556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84E1708-5F64-464E-8B63-25F6D5F3DB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47660" y="7711440"/>
            <a:ext cx="6090432" cy="410906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7</xdr:col>
      <xdr:colOff>7620</xdr:colOff>
      <xdr:row>121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D0E716-FB57-446B-AFA2-D53B4E37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0226040"/>
          <a:ext cx="5303520" cy="1006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10</xdr:col>
      <xdr:colOff>7620</xdr:colOff>
      <xdr:row>63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4FC3DC-E870-4F97-BF36-D16AC262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4480"/>
          <a:ext cx="6103620" cy="5204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495300</xdr:colOff>
      <xdr:row>16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14F31A-F139-402B-82DB-5AB28FF6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5052060" cy="2926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1.7109375" style="1" customWidth="1"/>
    <col min="2" max="5" width="9.140625" style="1"/>
    <col min="6" max="6" width="1.7109375" style="1" customWidth="1"/>
    <col min="7" max="9" width="9.140625" style="1"/>
    <col min="10" max="10" width="1.7109375" style="1" customWidth="1"/>
    <col min="11" max="13" width="9.140625" style="1"/>
    <col min="14" max="14" width="3.85546875" style="1" customWidth="1"/>
    <col min="15" max="16384" width="9.140625" style="1"/>
  </cols>
  <sheetData>
    <row r="1" spans="1:14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9" t="s">
        <v>102</v>
      </c>
      <c r="N1" s="95"/>
    </row>
    <row r="2" spans="1:14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9" t="s">
        <v>163</v>
      </c>
      <c r="N2" s="95"/>
    </row>
    <row r="3" spans="1:14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x14ac:dyDescent="0.25">
      <c r="A4" s="95"/>
      <c r="B4" s="95"/>
      <c r="C4" s="96" t="s">
        <v>159</v>
      </c>
      <c r="D4" s="96"/>
      <c r="E4" s="96"/>
      <c r="F4" s="95"/>
      <c r="G4" s="96" t="s">
        <v>160</v>
      </c>
      <c r="H4" s="96"/>
      <c r="I4" s="96"/>
      <c r="J4" s="95"/>
      <c r="K4" s="96" t="s">
        <v>161</v>
      </c>
      <c r="L4" s="96"/>
      <c r="M4" s="96"/>
      <c r="N4" s="95"/>
    </row>
    <row r="5" spans="1:14" x14ac:dyDescent="0.25">
      <c r="A5" s="95"/>
      <c r="B5" s="95"/>
      <c r="C5" s="97" t="s">
        <v>88</v>
      </c>
      <c r="D5" s="97" t="s">
        <v>89</v>
      </c>
      <c r="E5" s="97" t="s">
        <v>33</v>
      </c>
      <c r="F5" s="97"/>
      <c r="G5" s="97" t="s">
        <v>88</v>
      </c>
      <c r="H5" s="97" t="s">
        <v>89</v>
      </c>
      <c r="I5" s="97" t="s">
        <v>33</v>
      </c>
      <c r="J5" s="97"/>
      <c r="K5" s="97" t="s">
        <v>88</v>
      </c>
      <c r="L5" s="97" t="s">
        <v>89</v>
      </c>
      <c r="M5" s="97" t="s">
        <v>33</v>
      </c>
      <c r="N5" s="95"/>
    </row>
    <row r="6" spans="1:14" x14ac:dyDescent="0.25">
      <c r="A6" s="95"/>
      <c r="B6" s="95" t="s">
        <v>155</v>
      </c>
      <c r="C6" s="98">
        <v>0.88060000000000005</v>
      </c>
      <c r="D6" s="98">
        <v>4.1643999999999997</v>
      </c>
      <c r="E6" s="98">
        <f>SUM(C6:D6)</f>
        <v>5.0449999999999999</v>
      </c>
      <c r="F6" s="98"/>
      <c r="G6" s="98">
        <v>1.07</v>
      </c>
      <c r="H6" s="98">
        <v>4.9340000000000002</v>
      </c>
      <c r="I6" s="98">
        <f>SUM(G6:H6)</f>
        <v>6.0039999999999996</v>
      </c>
      <c r="J6" s="95"/>
      <c r="K6" s="94">
        <f>G6/C6-1</f>
        <v>0.21510000000000001</v>
      </c>
      <c r="L6" s="94">
        <f t="shared" ref="L6:M9" si="0">H6/D6-1</f>
        <v>0.18479999999999999</v>
      </c>
      <c r="M6" s="94">
        <f t="shared" si="0"/>
        <v>0.19009999999999999</v>
      </c>
      <c r="N6" s="95"/>
    </row>
    <row r="7" spans="1:14" x14ac:dyDescent="0.25">
      <c r="A7" s="95"/>
      <c r="B7" s="95" t="s">
        <v>156</v>
      </c>
      <c r="C7" s="98">
        <v>3.7282999999999999</v>
      </c>
      <c r="D7" s="98">
        <v>11.171099999999999</v>
      </c>
      <c r="E7" s="98">
        <f>SUM(C7:D7)</f>
        <v>14.8994</v>
      </c>
      <c r="F7" s="98"/>
      <c r="G7" s="98">
        <v>3.8283</v>
      </c>
      <c r="H7" s="98">
        <v>11.0167</v>
      </c>
      <c r="I7" s="98">
        <f>SUM(G7:H7)</f>
        <v>14.845000000000001</v>
      </c>
      <c r="J7" s="95"/>
      <c r="K7" s="94">
        <f>G7/C7-1</f>
        <v>2.6800000000000001E-2</v>
      </c>
      <c r="L7" s="94">
        <f t="shared" si="0"/>
        <v>-1.38E-2</v>
      </c>
      <c r="M7" s="94">
        <f t="shared" si="0"/>
        <v>-3.7000000000000002E-3</v>
      </c>
      <c r="N7" s="95"/>
    </row>
    <row r="8" spans="1:14" x14ac:dyDescent="0.25">
      <c r="A8" s="95"/>
      <c r="B8" s="95" t="s">
        <v>157</v>
      </c>
      <c r="C8" s="98">
        <v>5.6841999999999997</v>
      </c>
      <c r="D8" s="98">
        <v>23.685300000000002</v>
      </c>
      <c r="E8" s="98">
        <f>SUM(C8:D8)</f>
        <v>29.369499999999999</v>
      </c>
      <c r="F8" s="98"/>
      <c r="G8" s="98">
        <v>4.3155999999999999</v>
      </c>
      <c r="H8" s="98">
        <v>26.089099999999998</v>
      </c>
      <c r="I8" s="98">
        <f>SUM(G8:H8)</f>
        <v>30.404699999999998</v>
      </c>
      <c r="J8" s="95"/>
      <c r="K8" s="94">
        <f>G8/C8-1</f>
        <v>-0.24079999999999999</v>
      </c>
      <c r="L8" s="94">
        <f t="shared" si="0"/>
        <v>0.10150000000000001</v>
      </c>
      <c r="M8" s="94">
        <f t="shared" si="0"/>
        <v>3.5200000000000002E-2</v>
      </c>
      <c r="N8" s="95"/>
    </row>
    <row r="9" spans="1:14" x14ac:dyDescent="0.25">
      <c r="A9" s="95"/>
      <c r="B9" s="95" t="s">
        <v>158</v>
      </c>
      <c r="C9" s="99" t="s">
        <v>162</v>
      </c>
      <c r="D9" s="99" t="s">
        <v>162</v>
      </c>
      <c r="E9" s="100">
        <v>1024.95</v>
      </c>
      <c r="F9" s="99"/>
      <c r="G9" s="99" t="s">
        <v>162</v>
      </c>
      <c r="H9" s="99" t="s">
        <v>162</v>
      </c>
      <c r="I9" s="100">
        <v>1234.43</v>
      </c>
      <c r="J9" s="99"/>
      <c r="K9" s="99" t="s">
        <v>162</v>
      </c>
      <c r="L9" s="99" t="s">
        <v>162</v>
      </c>
      <c r="M9" s="94">
        <f t="shared" si="0"/>
        <v>0.2044</v>
      </c>
      <c r="N9" s="95"/>
    </row>
    <row r="10" spans="1:14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sheetProtection algorithmName="SHA-512" hashValue="IfOl9yaJ+l4xSm+wHNNf4eFFcM9ifYl92ywSJeFnYh82QWp57w5UI645k9w03HnEJU5czgWz62CFsD7+C8eqsA==" saltValue="5ynpjqcRVL1u4u4GVHl58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="85" zoomScaleNormal="85" workbookViewId="0">
      <selection activeCell="O1" sqref="O1"/>
    </sheetView>
  </sheetViews>
  <sheetFormatPr defaultColWidth="9.140625" defaultRowHeight="15" x14ac:dyDescent="0.25"/>
  <cols>
    <col min="1" max="1" width="17.5703125" style="1" bestFit="1" customWidth="1"/>
    <col min="2" max="2" width="11.28515625" style="1" bestFit="1" customWidth="1"/>
    <col min="3" max="3" width="2.85546875" style="1" bestFit="1" customWidth="1"/>
    <col min="4" max="4" width="12.42578125" style="1" bestFit="1" customWidth="1"/>
    <col min="5" max="5" width="2.85546875" style="1" bestFit="1" customWidth="1"/>
    <col min="6" max="6" width="11.42578125" style="1" bestFit="1" customWidth="1"/>
    <col min="7" max="7" width="2.85546875" style="1" bestFit="1" customWidth="1"/>
    <col min="8" max="8" width="11.140625" style="1" bestFit="1" customWidth="1"/>
    <col min="9" max="9" width="2.85546875" style="1" bestFit="1" customWidth="1"/>
    <col min="10" max="10" width="16.85546875" style="1" bestFit="1" customWidth="1"/>
    <col min="11" max="11" width="2.85546875" style="1" bestFit="1" customWidth="1"/>
    <col min="12" max="12" width="12.28515625" style="1" bestFit="1" customWidth="1"/>
    <col min="13" max="13" width="4.85546875" style="1" customWidth="1"/>
    <col min="14" max="16384" width="9.140625" style="1"/>
  </cols>
  <sheetData>
    <row r="1" spans="1:13" x14ac:dyDescent="0.25">
      <c r="M1" s="2"/>
    </row>
    <row r="2" spans="1:13" x14ac:dyDescent="0.25">
      <c r="M2" s="2" t="s">
        <v>32</v>
      </c>
    </row>
    <row r="3" spans="1:13" x14ac:dyDescent="0.25">
      <c r="M3" s="2" t="s">
        <v>81</v>
      </c>
    </row>
    <row r="5" spans="1:13" x14ac:dyDescent="0.25">
      <c r="B5" s="3" t="s">
        <v>146</v>
      </c>
      <c r="C5" s="3"/>
      <c r="D5" s="3"/>
      <c r="E5" s="3"/>
      <c r="F5" s="3"/>
      <c r="G5" s="3"/>
      <c r="H5" s="3"/>
      <c r="I5" s="3"/>
      <c r="J5" s="3"/>
      <c r="K5" s="3"/>
      <c r="L5" s="3"/>
    </row>
    <row r="8" spans="1:13" x14ac:dyDescent="0.25">
      <c r="B8" s="50" t="s">
        <v>103</v>
      </c>
      <c r="C8" s="50"/>
      <c r="D8" s="50" t="s">
        <v>104</v>
      </c>
      <c r="E8" s="50"/>
      <c r="F8" s="50" t="s">
        <v>105</v>
      </c>
      <c r="G8" s="50"/>
      <c r="H8" s="50" t="s">
        <v>106</v>
      </c>
      <c r="I8" s="50"/>
      <c r="J8" s="50" t="s">
        <v>107</v>
      </c>
      <c r="K8" s="50"/>
      <c r="L8" s="50" t="s">
        <v>108</v>
      </c>
    </row>
    <row r="10" spans="1:13" x14ac:dyDescent="0.25">
      <c r="D10" s="2" t="s">
        <v>91</v>
      </c>
    </row>
    <row r="11" spans="1:13" x14ac:dyDescent="0.25">
      <c r="D11" s="2" t="s">
        <v>92</v>
      </c>
      <c r="F11" s="2" t="s">
        <v>95</v>
      </c>
      <c r="G11" s="2"/>
      <c r="H11" s="2" t="s">
        <v>96</v>
      </c>
      <c r="I11" s="2"/>
      <c r="J11" s="2"/>
      <c r="K11" s="2"/>
      <c r="L11" s="2"/>
    </row>
    <row r="12" spans="1:13" x14ac:dyDescent="0.25">
      <c r="B12" s="1" t="s">
        <v>90</v>
      </c>
      <c r="D12" s="2" t="s">
        <v>148</v>
      </c>
      <c r="F12" s="2" t="s">
        <v>93</v>
      </c>
      <c r="G12" s="2"/>
      <c r="H12" s="2" t="s">
        <v>97</v>
      </c>
      <c r="I12" s="2"/>
      <c r="J12" s="2" t="s">
        <v>99</v>
      </c>
      <c r="K12" s="2"/>
      <c r="L12" s="2" t="s">
        <v>100</v>
      </c>
    </row>
    <row r="13" spans="1:13" s="4" customFormat="1" x14ac:dyDescent="0.25">
      <c r="B13" s="51">
        <v>42643</v>
      </c>
      <c r="C13" s="56" t="s">
        <v>109</v>
      </c>
      <c r="D13" s="5" t="s">
        <v>147</v>
      </c>
      <c r="E13" s="4" t="s">
        <v>110</v>
      </c>
      <c r="F13" s="5" t="s">
        <v>94</v>
      </c>
      <c r="G13" s="5" t="s">
        <v>111</v>
      </c>
      <c r="H13" s="54">
        <v>43101</v>
      </c>
      <c r="I13" s="55" t="s">
        <v>112</v>
      </c>
      <c r="J13" s="5" t="s">
        <v>149</v>
      </c>
      <c r="K13" s="5"/>
      <c r="L13" s="5" t="s">
        <v>98</v>
      </c>
      <c r="M13" s="4" t="s">
        <v>113</v>
      </c>
    </row>
    <row r="14" spans="1:13" x14ac:dyDescent="0.25">
      <c r="A14" s="1" t="s">
        <v>86</v>
      </c>
    </row>
    <row r="15" spans="1:13" x14ac:dyDescent="0.25">
      <c r="A15" s="1" t="s">
        <v>87</v>
      </c>
    </row>
    <row r="16" spans="1:13" x14ac:dyDescent="0.25">
      <c r="A16" s="57" t="s">
        <v>88</v>
      </c>
      <c r="B16" s="52">
        <f>'Appendix D 2 2016'!G26</f>
        <v>1.07</v>
      </c>
      <c r="C16" s="52"/>
      <c r="D16" s="1">
        <v>0</v>
      </c>
      <c r="F16" s="1">
        <v>0</v>
      </c>
      <c r="H16" s="52">
        <f>B16</f>
        <v>1.07</v>
      </c>
      <c r="I16" s="52"/>
      <c r="J16" s="52">
        <v>0.88060000000000005</v>
      </c>
      <c r="K16" s="52"/>
      <c r="L16" s="6">
        <f>H16/J16-1</f>
        <v>0.21510000000000001</v>
      </c>
    </row>
    <row r="17" spans="1:12" x14ac:dyDescent="0.25">
      <c r="A17" s="57" t="s">
        <v>89</v>
      </c>
      <c r="B17" s="53">
        <f>'Appendix D 2016'!D28-'Appendix D 2 2016'!G26</f>
        <v>4.7592999999999996</v>
      </c>
      <c r="C17" s="53"/>
      <c r="D17" s="6">
        <f>'Appendix C  2016'!G11</f>
        <v>2.0799999999999999E-2</v>
      </c>
      <c r="E17" s="6"/>
      <c r="F17" s="6">
        <f>(1+D17)*(1+(D17*0.75))-1</f>
        <v>3.6700000000000003E-2</v>
      </c>
      <c r="G17" s="6"/>
      <c r="H17" s="53">
        <f>B17*(1+F17)</f>
        <v>4.9340000000000002</v>
      </c>
      <c r="I17" s="53"/>
      <c r="J17" s="53">
        <f>J18-J16</f>
        <v>4.1643999999999997</v>
      </c>
      <c r="K17" s="52"/>
      <c r="L17" s="7">
        <f>H17/J17-1</f>
        <v>0.18479999999999999</v>
      </c>
    </row>
    <row r="18" spans="1:12" x14ac:dyDescent="0.25">
      <c r="B18" s="52">
        <f>SUM(B16:B17)</f>
        <v>5.8292999999999999</v>
      </c>
      <c r="C18" s="52"/>
      <c r="H18" s="52">
        <f>SUM(H16:H17)</f>
        <v>6.0039999999999996</v>
      </c>
      <c r="I18" s="52"/>
      <c r="J18" s="52">
        <v>5.0449999999999999</v>
      </c>
      <c r="K18" s="52"/>
      <c r="L18" s="6">
        <f>H18/J18-1</f>
        <v>0.19009999999999999</v>
      </c>
    </row>
    <row r="21" spans="1:12" x14ac:dyDescent="0.25">
      <c r="A21" s="34" t="s">
        <v>165</v>
      </c>
      <c r="B21" s="34"/>
      <c r="C21" s="34"/>
      <c r="D21" s="34"/>
      <c r="E21" s="34"/>
      <c r="F21" s="34"/>
      <c r="G21" s="34"/>
      <c r="H21" s="34"/>
      <c r="I21" s="34"/>
      <c r="J21" s="34"/>
      <c r="K21" s="13"/>
    </row>
    <row r="22" spans="1:12" x14ac:dyDescent="0.25">
      <c r="A22" s="1" t="s">
        <v>166</v>
      </c>
    </row>
    <row r="23" spans="1:12" x14ac:dyDescent="0.25">
      <c r="A23" s="1" t="s">
        <v>152</v>
      </c>
    </row>
    <row r="24" spans="1:12" x14ac:dyDescent="0.25">
      <c r="A24" s="1" t="s">
        <v>153</v>
      </c>
    </row>
    <row r="25" spans="1:12" x14ac:dyDescent="0.25">
      <c r="A25" s="1" t="s">
        <v>164</v>
      </c>
    </row>
    <row r="26" spans="1:12" x14ac:dyDescent="0.25">
      <c r="A26" s="1" t="s">
        <v>167</v>
      </c>
    </row>
    <row r="27" spans="1:12" x14ac:dyDescent="0.25">
      <c r="A27" s="1" t="s">
        <v>101</v>
      </c>
    </row>
    <row r="28" spans="1:12" x14ac:dyDescent="0.25">
      <c r="A28" s="1" t="s">
        <v>114</v>
      </c>
    </row>
  </sheetData>
  <pageMargins left="0.7" right="0.7" top="0.75" bottom="0.75" header="0.3" footer="0.3"/>
  <pageSetup scale="80" orientation="portrait" verticalDpi="598" r:id="rId1"/>
  <ignoredErrors>
    <ignoredError sqref="B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workbookViewId="0">
      <selection activeCell="G14" sqref="G14"/>
    </sheetView>
  </sheetViews>
  <sheetFormatPr defaultColWidth="9.140625" defaultRowHeight="15" x14ac:dyDescent="0.25"/>
  <cols>
    <col min="1" max="1" width="12.5703125" style="35" customWidth="1"/>
    <col min="2" max="2" width="12" style="47" bestFit="1" customWidth="1"/>
    <col min="3" max="3" width="13.5703125" style="47" bestFit="1" customWidth="1"/>
    <col min="4" max="4" width="12.7109375" style="43" bestFit="1" customWidth="1"/>
    <col min="5" max="5" width="12" style="43" bestFit="1" customWidth="1"/>
    <col min="6" max="6" width="13.28515625" style="43" bestFit="1" customWidth="1"/>
    <col min="7" max="7" width="12.42578125" style="43" bestFit="1" customWidth="1"/>
    <col min="8" max="8" width="9.140625" style="35" customWidth="1"/>
    <col min="9" max="16384" width="9.140625" style="35"/>
  </cols>
  <sheetData>
    <row r="1" spans="1:20" x14ac:dyDescent="0.25">
      <c r="A1" s="13"/>
      <c r="B1" s="44"/>
      <c r="C1" s="44"/>
      <c r="D1" s="40"/>
      <c r="E1" s="40"/>
      <c r="F1" s="40"/>
      <c r="G1" s="40"/>
      <c r="I1" s="36"/>
      <c r="T1" s="36"/>
    </row>
    <row r="2" spans="1:20" x14ac:dyDescent="0.25">
      <c r="A2" s="13"/>
      <c r="B2" s="44"/>
      <c r="C2" s="44"/>
      <c r="D2" s="40"/>
      <c r="E2" s="40"/>
      <c r="F2" s="40"/>
      <c r="G2" s="40"/>
      <c r="I2" s="36" t="s">
        <v>32</v>
      </c>
      <c r="T2" s="36" t="s">
        <v>32</v>
      </c>
    </row>
    <row r="3" spans="1:20" x14ac:dyDescent="0.25">
      <c r="A3" s="13"/>
      <c r="B3" s="44"/>
      <c r="C3" s="44"/>
      <c r="D3" s="40"/>
      <c r="E3" s="40"/>
      <c r="F3" s="40"/>
      <c r="G3" s="40"/>
      <c r="I3" s="36" t="s">
        <v>154</v>
      </c>
      <c r="T3" s="36" t="s">
        <v>154</v>
      </c>
    </row>
    <row r="4" spans="1:20" x14ac:dyDescent="0.25">
      <c r="A4" s="13"/>
      <c r="B4" s="44"/>
      <c r="C4" s="45"/>
      <c r="D4" s="41"/>
      <c r="E4" s="40"/>
      <c r="F4" s="40"/>
      <c r="G4" s="40"/>
      <c r="I4" s="37" t="s">
        <v>82</v>
      </c>
      <c r="T4" s="37" t="s">
        <v>83</v>
      </c>
    </row>
    <row r="5" spans="1:20" x14ac:dyDescent="0.25">
      <c r="A5" s="13"/>
      <c r="B5" s="44"/>
      <c r="C5" s="45"/>
      <c r="D5" s="41"/>
      <c r="E5" s="40"/>
      <c r="F5" s="40"/>
      <c r="G5" s="40"/>
      <c r="H5" s="13"/>
    </row>
    <row r="6" spans="1:20" x14ac:dyDescent="0.25">
      <c r="A6" s="13"/>
      <c r="B6" s="44"/>
      <c r="C6" s="45" t="s">
        <v>59</v>
      </c>
      <c r="D6" s="41"/>
      <c r="E6" s="40"/>
      <c r="F6" s="40"/>
      <c r="G6" s="40"/>
      <c r="H6" s="13"/>
    </row>
    <row r="7" spans="1:20" x14ac:dyDescent="0.25">
      <c r="A7" s="13"/>
      <c r="B7" s="44"/>
      <c r="C7" s="45" t="s">
        <v>58</v>
      </c>
      <c r="D7" s="41"/>
      <c r="E7" s="40"/>
      <c r="F7" s="40"/>
      <c r="G7" s="40"/>
      <c r="H7" s="13"/>
    </row>
    <row r="8" spans="1:20" x14ac:dyDescent="0.25">
      <c r="A8" s="13"/>
      <c r="B8" s="45" t="s">
        <v>55</v>
      </c>
      <c r="C8" s="45" t="s">
        <v>55</v>
      </c>
      <c r="D8" s="40"/>
      <c r="E8" s="40"/>
      <c r="F8" s="41"/>
      <c r="G8" s="36" t="s">
        <v>126</v>
      </c>
    </row>
    <row r="9" spans="1:20" x14ac:dyDescent="0.25">
      <c r="A9" s="13"/>
      <c r="B9" s="45" t="s">
        <v>56</v>
      </c>
      <c r="C9" s="45" t="s">
        <v>56</v>
      </c>
      <c r="D9" s="40"/>
      <c r="E9" s="40"/>
      <c r="F9" s="41"/>
      <c r="G9" s="36" t="s">
        <v>84</v>
      </c>
    </row>
    <row r="10" spans="1:20" x14ac:dyDescent="0.25">
      <c r="A10" s="38" t="s">
        <v>145</v>
      </c>
      <c r="B10" s="46" t="s">
        <v>57</v>
      </c>
      <c r="C10" s="46" t="s">
        <v>57</v>
      </c>
      <c r="D10" s="74" t="s">
        <v>60</v>
      </c>
      <c r="E10" s="74" t="s">
        <v>79</v>
      </c>
      <c r="F10" s="42" t="s">
        <v>80</v>
      </c>
      <c r="G10" s="38" t="s">
        <v>85</v>
      </c>
    </row>
    <row r="11" spans="1:20" x14ac:dyDescent="0.25">
      <c r="A11" s="92">
        <v>38898</v>
      </c>
      <c r="B11" s="44">
        <v>3.4449999999999998</v>
      </c>
      <c r="C11" s="45">
        <f t="shared" ref="C11:C17" si="0">LN(B11)</f>
        <v>1.2369000000000001</v>
      </c>
      <c r="D11" s="69">
        <v>1.31160885019892</v>
      </c>
      <c r="E11" s="69">
        <v>-7.4708850198918195E-2</v>
      </c>
      <c r="F11" s="40">
        <f t="shared" ref="F11:F18" si="1">EXP(D11)</f>
        <v>3.7121</v>
      </c>
      <c r="G11" s="39">
        <f>F12/F11-1</f>
        <v>2.0799999999999999E-2</v>
      </c>
    </row>
    <row r="12" spans="1:20" x14ac:dyDescent="0.25">
      <c r="A12" s="92">
        <v>39263</v>
      </c>
      <c r="B12" s="44">
        <v>3.6835</v>
      </c>
      <c r="C12" s="45">
        <f t="shared" si="0"/>
        <v>1.3039000000000001</v>
      </c>
      <c r="D12" s="69">
        <v>1.3321768750212799</v>
      </c>
      <c r="E12" s="69">
        <v>-2.8276875021282701E-2</v>
      </c>
      <c r="F12" s="40">
        <f t="shared" si="1"/>
        <v>3.7892999999999999</v>
      </c>
      <c r="G12" s="39"/>
    </row>
    <row r="13" spans="1:20" x14ac:dyDescent="0.25">
      <c r="A13" s="92">
        <v>39629</v>
      </c>
      <c r="B13" s="44">
        <v>4.1265000000000001</v>
      </c>
      <c r="C13" s="45">
        <f t="shared" si="0"/>
        <v>1.4174</v>
      </c>
      <c r="D13" s="69">
        <v>1.3528012505965801</v>
      </c>
      <c r="E13" s="69">
        <v>6.4598749403415007E-2</v>
      </c>
      <c r="F13" s="40">
        <f t="shared" si="1"/>
        <v>3.8681999999999999</v>
      </c>
      <c r="G13" s="39"/>
    </row>
    <row r="14" spans="1:20" x14ac:dyDescent="0.25">
      <c r="A14" s="92">
        <v>39994</v>
      </c>
      <c r="B14" s="44">
        <v>4.1315</v>
      </c>
      <c r="C14" s="45">
        <f t="shared" si="0"/>
        <v>1.4186000000000001</v>
      </c>
      <c r="D14" s="69">
        <v>1.3733692754189499</v>
      </c>
      <c r="E14" s="69">
        <v>4.5230724581050999E-2</v>
      </c>
      <c r="F14" s="40">
        <f t="shared" si="1"/>
        <v>3.9485999999999999</v>
      </c>
      <c r="G14" s="39"/>
    </row>
    <row r="15" spans="1:20" x14ac:dyDescent="0.25">
      <c r="A15" s="92">
        <v>40359</v>
      </c>
      <c r="B15" s="44">
        <v>4.5669000000000004</v>
      </c>
      <c r="C15" s="45">
        <f t="shared" si="0"/>
        <v>1.5187999999999999</v>
      </c>
      <c r="D15" s="69">
        <v>1.39393730024131</v>
      </c>
      <c r="E15" s="69">
        <v>0.124862699758687</v>
      </c>
      <c r="F15" s="40">
        <f t="shared" si="1"/>
        <v>4.0307000000000004</v>
      </c>
      <c r="G15" s="39"/>
    </row>
    <row r="16" spans="1:20" x14ac:dyDescent="0.25">
      <c r="A16" s="92">
        <v>41182</v>
      </c>
      <c r="B16" s="44">
        <v>4.0648999999999997</v>
      </c>
      <c r="C16" s="45">
        <f t="shared" si="0"/>
        <v>1.4024000000000001</v>
      </c>
      <c r="D16" s="69">
        <v>1.44031396990927</v>
      </c>
      <c r="E16" s="69">
        <v>-3.7913969909274099E-2</v>
      </c>
      <c r="F16" s="40">
        <f t="shared" si="1"/>
        <v>4.2220000000000004</v>
      </c>
      <c r="G16" s="39"/>
    </row>
    <row r="17" spans="1:22" x14ac:dyDescent="0.25">
      <c r="A17" s="92">
        <v>41547</v>
      </c>
      <c r="B17" s="44">
        <v>3.7772999999999999</v>
      </c>
      <c r="C17" s="45">
        <f t="shared" si="0"/>
        <v>1.329</v>
      </c>
      <c r="D17" s="69">
        <v>1.46088199473164</v>
      </c>
      <c r="E17" s="69">
        <v>-0.131881994731638</v>
      </c>
      <c r="F17" s="40">
        <f t="shared" si="1"/>
        <v>4.3098000000000001</v>
      </c>
      <c r="G17" s="39"/>
    </row>
    <row r="18" spans="1:22" x14ac:dyDescent="0.25">
      <c r="A18" s="92">
        <v>41912</v>
      </c>
      <c r="B18" s="44">
        <v>4.0438999999999998</v>
      </c>
      <c r="C18" s="45">
        <f>LN(B18)</f>
        <v>1.3972</v>
      </c>
      <c r="D18" s="69">
        <v>1.4814500195539999</v>
      </c>
      <c r="E18" s="69">
        <v>-8.4250019554002395E-2</v>
      </c>
      <c r="F18" s="40">
        <f t="shared" si="1"/>
        <v>4.3993000000000002</v>
      </c>
      <c r="G18" s="13"/>
    </row>
    <row r="19" spans="1:22" x14ac:dyDescent="0.25">
      <c r="A19" s="92">
        <v>42277</v>
      </c>
      <c r="B19" s="44">
        <v>4.9710000000000001</v>
      </c>
      <c r="C19" s="45">
        <f>LN(B19)</f>
        <v>1.6035999999999999</v>
      </c>
      <c r="D19" s="69">
        <v>1.50201804437637</v>
      </c>
      <c r="E19" s="69">
        <v>0.10158195562363299</v>
      </c>
      <c r="F19" s="40">
        <f>EXP(D19)</f>
        <v>4.4907000000000004</v>
      </c>
      <c r="G19" s="35"/>
    </row>
    <row r="20" spans="1:22" ht="15.75" thickBot="1" x14ac:dyDescent="0.3">
      <c r="A20" s="93">
        <v>42643</v>
      </c>
      <c r="B20" s="86">
        <f>'Appendix D 2016'!D28-'Appendix D 2 2016'!G26</f>
        <v>4.7592999999999996</v>
      </c>
      <c r="C20" s="87">
        <f>LN(B20)</f>
        <v>1.5601</v>
      </c>
      <c r="D20" s="70">
        <v>1.5226424199516699</v>
      </c>
      <c r="E20" s="70">
        <v>2.0757580048331101E-2</v>
      </c>
      <c r="F20" s="88">
        <f>EXP(D20)</f>
        <v>4.5842999999999998</v>
      </c>
      <c r="G20" s="89"/>
    </row>
    <row r="21" spans="1:22" x14ac:dyDescent="0.25">
      <c r="A21" s="13"/>
      <c r="B21" s="44"/>
      <c r="C21" s="44"/>
      <c r="D21" s="40"/>
      <c r="E21" s="40"/>
      <c r="F21" s="40"/>
      <c r="G21" s="40"/>
    </row>
    <row r="22" spans="1:22" x14ac:dyDescent="0.25">
      <c r="A22" s="13" t="s">
        <v>65</v>
      </c>
      <c r="B22" s="44"/>
      <c r="C22" s="44"/>
      <c r="D22" s="40"/>
      <c r="E22" s="40"/>
      <c r="F22" s="40"/>
      <c r="G22" s="40"/>
    </row>
    <row r="23" spans="1:22" x14ac:dyDescent="0.25">
      <c r="A23" s="76"/>
      <c r="B23" s="77" t="s">
        <v>69</v>
      </c>
      <c r="C23" s="77" t="s">
        <v>70</v>
      </c>
      <c r="D23" s="74" t="s">
        <v>71</v>
      </c>
      <c r="E23" s="74" t="s">
        <v>72</v>
      </c>
      <c r="F23" s="74" t="s">
        <v>73</v>
      </c>
      <c r="G23" s="40"/>
    </row>
    <row r="24" spans="1:22" x14ac:dyDescent="0.25">
      <c r="A24" s="75" t="s">
        <v>66</v>
      </c>
      <c r="B24" s="69">
        <v>1</v>
      </c>
      <c r="C24" s="69">
        <v>4.9870485098034503E-2</v>
      </c>
      <c r="D24" s="69">
        <v>4.9870485098034503E-2</v>
      </c>
      <c r="E24" s="69">
        <v>6.1503322827011697</v>
      </c>
      <c r="F24" s="69">
        <v>3.8112467066666503E-2</v>
      </c>
      <c r="G24" s="40"/>
    </row>
    <row r="25" spans="1:22" x14ac:dyDescent="0.25">
      <c r="A25" s="75" t="s">
        <v>67</v>
      </c>
      <c r="B25" s="69">
        <v>8</v>
      </c>
      <c r="C25" s="69">
        <v>6.4868670901965395E-2</v>
      </c>
      <c r="D25" s="69">
        <v>8.1085838627456795E-3</v>
      </c>
      <c r="E25" s="69"/>
      <c r="F25" s="69"/>
      <c r="G25" s="40"/>
    </row>
    <row r="26" spans="1:22" ht="15.75" thickBot="1" x14ac:dyDescent="0.3">
      <c r="A26" s="78" t="s">
        <v>33</v>
      </c>
      <c r="B26" s="70">
        <v>9</v>
      </c>
      <c r="C26" s="70">
        <v>0.11473915599999999</v>
      </c>
      <c r="D26" s="70"/>
      <c r="E26" s="70"/>
      <c r="F26" s="70"/>
      <c r="G26" s="40"/>
    </row>
    <row r="27" spans="1:22" x14ac:dyDescent="0.25">
      <c r="A27" s="13"/>
      <c r="B27" s="44"/>
      <c r="C27" s="44"/>
      <c r="D27" s="40"/>
      <c r="E27" s="40"/>
      <c r="F27" s="40"/>
      <c r="G27" s="40"/>
    </row>
    <row r="28" spans="1:22" x14ac:dyDescent="0.25">
      <c r="A28" s="76"/>
      <c r="B28" s="77" t="s">
        <v>74</v>
      </c>
      <c r="C28" s="77" t="s">
        <v>140</v>
      </c>
      <c r="D28" s="74" t="s">
        <v>129</v>
      </c>
      <c r="E28" s="74" t="s">
        <v>75</v>
      </c>
      <c r="F28" s="74" t="s">
        <v>76</v>
      </c>
      <c r="G28" s="74" t="s">
        <v>77</v>
      </c>
    </row>
    <row r="29" spans="1:22" x14ac:dyDescent="0.25">
      <c r="A29" s="75" t="s">
        <v>68</v>
      </c>
      <c r="B29" s="69">
        <v>-0.88032273758278801</v>
      </c>
      <c r="C29" s="69">
        <v>0.92683083984872305</v>
      </c>
      <c r="D29" s="69">
        <v>-0.94982029053594397</v>
      </c>
      <c r="E29" s="69">
        <v>0.370011085062733</v>
      </c>
      <c r="F29" s="69">
        <v>-3.0175984869087</v>
      </c>
      <c r="G29" s="69">
        <v>1.25695301174312</v>
      </c>
    </row>
    <row r="30" spans="1:22" ht="15.75" thickBot="1" x14ac:dyDescent="0.3">
      <c r="A30" s="78" t="s">
        <v>78</v>
      </c>
      <c r="B30" s="70">
        <v>5.6350752937984097E-5</v>
      </c>
      <c r="C30" s="70">
        <v>2.2722202886222E-5</v>
      </c>
      <c r="D30" s="70">
        <v>2.4799863472812</v>
      </c>
      <c r="E30" s="70">
        <v>3.8112467066666503E-2</v>
      </c>
      <c r="F30" s="70">
        <v>3.9532591214081498E-6</v>
      </c>
      <c r="G30" s="70">
        <v>1.0874824675456E-4</v>
      </c>
    </row>
    <row r="31" spans="1:22" x14ac:dyDescent="0.25">
      <c r="A31" s="13"/>
      <c r="B31" s="44"/>
      <c r="C31" s="44"/>
      <c r="D31" s="40"/>
      <c r="E31" s="40"/>
      <c r="F31" s="40"/>
      <c r="G31" s="40"/>
      <c r="V31" s="35">
        <f>DATEVALUE("9/30/2014")</f>
        <v>41912</v>
      </c>
    </row>
    <row r="32" spans="1:22" x14ac:dyDescent="0.25">
      <c r="A32" s="13"/>
      <c r="B32" s="44"/>
      <c r="C32" s="44"/>
      <c r="D32" s="40"/>
      <c r="E32" s="40"/>
      <c r="F32" s="40"/>
      <c r="G32" s="40"/>
    </row>
    <row r="33" spans="1:7" x14ac:dyDescent="0.25">
      <c r="A33" s="79" t="s">
        <v>61</v>
      </c>
      <c r="B33" s="80"/>
      <c r="C33" s="44"/>
      <c r="D33" s="40"/>
      <c r="E33" s="40"/>
      <c r="F33" s="40"/>
      <c r="G33" s="40"/>
    </row>
    <row r="34" spans="1:7" x14ac:dyDescent="0.25">
      <c r="A34" s="75" t="s">
        <v>62</v>
      </c>
      <c r="B34" s="69">
        <v>0.65927403368489501</v>
      </c>
      <c r="C34" s="44"/>
      <c r="D34" s="40"/>
      <c r="E34" s="40"/>
      <c r="F34" s="40"/>
      <c r="G34" s="40"/>
    </row>
    <row r="35" spans="1:7" x14ac:dyDescent="0.25">
      <c r="A35" s="75" t="s">
        <v>63</v>
      </c>
      <c r="B35" s="69">
        <v>0.43464225149115199</v>
      </c>
      <c r="C35" s="44"/>
      <c r="D35" s="40"/>
      <c r="E35" s="40"/>
      <c r="F35" s="40"/>
      <c r="G35" s="40"/>
    </row>
    <row r="36" spans="1:7" x14ac:dyDescent="0.25">
      <c r="A36" s="75" t="s">
        <v>139</v>
      </c>
      <c r="B36" s="69">
        <v>0.363972532927546</v>
      </c>
      <c r="C36" s="44"/>
      <c r="D36" s="40"/>
      <c r="E36" s="40"/>
      <c r="F36" s="40"/>
      <c r="G36" s="40"/>
    </row>
    <row r="37" spans="1:7" x14ac:dyDescent="0.25">
      <c r="A37" s="75" t="s">
        <v>140</v>
      </c>
      <c r="B37" s="69">
        <v>9.0047675498847193E-2</v>
      </c>
      <c r="C37" s="44"/>
      <c r="D37" s="40"/>
      <c r="E37" s="40"/>
      <c r="F37" s="40"/>
      <c r="G37" s="40"/>
    </row>
    <row r="38" spans="1:7" ht="15.75" thickBot="1" x14ac:dyDescent="0.3">
      <c r="A38" s="78" t="s">
        <v>64</v>
      </c>
      <c r="B38" s="70">
        <v>10</v>
      </c>
      <c r="C38" s="44"/>
      <c r="D38" s="40"/>
      <c r="E38" s="40"/>
      <c r="F38" s="40"/>
      <c r="G38" s="40"/>
    </row>
    <row r="40" spans="1:7" x14ac:dyDescent="0.25">
      <c r="A40" s="34"/>
      <c r="B40" s="48"/>
      <c r="C40" s="48"/>
      <c r="D40" s="49"/>
      <c r="E40" s="49"/>
      <c r="F40" s="49"/>
      <c r="G40" s="49"/>
    </row>
    <row r="41" spans="1:7" x14ac:dyDescent="0.25">
      <c r="A41" s="13"/>
    </row>
  </sheetData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opLeftCell="C48" workbookViewId="0">
      <selection activeCell="C62" sqref="C62"/>
    </sheetView>
  </sheetViews>
  <sheetFormatPr defaultColWidth="9.140625" defaultRowHeight="12.75" x14ac:dyDescent="0.2"/>
  <cols>
    <col min="1" max="1" width="2.7109375" style="22" bestFit="1" customWidth="1"/>
    <col min="2" max="2" width="1.5703125" style="22" bestFit="1" customWidth="1"/>
    <col min="3" max="3" width="29.42578125" style="22" bestFit="1" customWidth="1"/>
    <col min="4" max="4" width="11.7109375" style="23" customWidth="1"/>
    <col min="5" max="5" width="6.140625" style="14" customWidth="1"/>
    <col min="6" max="7" width="15" style="14" customWidth="1"/>
    <col min="8" max="8" width="9.140625" style="22"/>
    <col min="9" max="13" width="9.140625" style="66"/>
    <col min="14" max="14" width="52" style="66" bestFit="1" customWidth="1"/>
    <col min="15" max="16384" width="9.140625" style="66"/>
  </cols>
  <sheetData>
    <row r="1" spans="1:10" x14ac:dyDescent="0.2">
      <c r="G1" s="24"/>
    </row>
    <row r="2" spans="1:10" x14ac:dyDescent="0.2">
      <c r="G2" s="24" t="s">
        <v>32</v>
      </c>
    </row>
    <row r="3" spans="1:10" x14ac:dyDescent="0.2">
      <c r="G3" s="24" t="s">
        <v>115</v>
      </c>
    </row>
    <row r="4" spans="1:10" x14ac:dyDescent="0.2">
      <c r="G4" s="24" t="s">
        <v>82</v>
      </c>
    </row>
    <row r="6" spans="1:10" x14ac:dyDescent="0.2">
      <c r="D6" s="25" t="s">
        <v>142</v>
      </c>
      <c r="E6" s="26"/>
      <c r="F6" s="26"/>
      <c r="G6" s="26"/>
    </row>
    <row r="8" spans="1:10" x14ac:dyDescent="0.2">
      <c r="C8" s="30" t="s">
        <v>28</v>
      </c>
      <c r="D8" s="27"/>
      <c r="F8" s="28" t="s">
        <v>168</v>
      </c>
      <c r="G8" s="28" t="s">
        <v>29</v>
      </c>
      <c r="I8" s="66" t="s">
        <v>130</v>
      </c>
    </row>
    <row r="9" spans="1:10" x14ac:dyDescent="0.2">
      <c r="A9" s="22">
        <v>1</v>
      </c>
      <c r="B9" s="22" t="s">
        <v>27</v>
      </c>
      <c r="C9" s="22" t="s">
        <v>0</v>
      </c>
      <c r="F9" s="64">
        <v>12027684</v>
      </c>
      <c r="G9" s="64">
        <v>9115847</v>
      </c>
      <c r="J9" s="66" t="s">
        <v>131</v>
      </c>
    </row>
    <row r="10" spans="1:10" x14ac:dyDescent="0.2">
      <c r="A10" s="22">
        <v>2</v>
      </c>
      <c r="B10" s="22" t="s">
        <v>27</v>
      </c>
      <c r="C10" s="22" t="s">
        <v>1</v>
      </c>
      <c r="F10" s="64">
        <v>44626869</v>
      </c>
      <c r="G10" s="64">
        <v>59008692</v>
      </c>
      <c r="J10" s="66" t="s">
        <v>132</v>
      </c>
    </row>
    <row r="11" spans="1:10" x14ac:dyDescent="0.2">
      <c r="A11" s="22">
        <v>3</v>
      </c>
      <c r="B11" s="22" t="s">
        <v>27</v>
      </c>
      <c r="C11" s="22" t="s">
        <v>2</v>
      </c>
      <c r="F11" s="64">
        <v>29623164</v>
      </c>
      <c r="G11" s="64">
        <v>23508700</v>
      </c>
    </row>
    <row r="12" spans="1:10" x14ac:dyDescent="0.2">
      <c r="A12" s="33">
        <v>4</v>
      </c>
      <c r="B12" s="15" t="s">
        <v>27</v>
      </c>
      <c r="C12" s="15" t="s">
        <v>3</v>
      </c>
      <c r="D12" s="21"/>
      <c r="F12" s="15">
        <f>F9/((F10+F11)-F9)</f>
        <v>0.1933</v>
      </c>
      <c r="G12" s="15">
        <f>G9/((G10+G11)-G9)</f>
        <v>0.1242</v>
      </c>
      <c r="H12" s="15"/>
    </row>
    <row r="13" spans="1:10" x14ac:dyDescent="0.2">
      <c r="A13" s="33">
        <v>5</v>
      </c>
      <c r="B13" s="15" t="s">
        <v>27</v>
      </c>
      <c r="C13" s="15" t="s">
        <v>36</v>
      </c>
      <c r="D13" s="21"/>
      <c r="F13" s="15">
        <v>9.4600000000000004E-2</v>
      </c>
      <c r="G13" s="15">
        <v>9.4600000000000004E-2</v>
      </c>
      <c r="H13" s="15"/>
      <c r="I13" s="66" t="s">
        <v>133</v>
      </c>
    </row>
    <row r="14" spans="1:10" x14ac:dyDescent="0.2">
      <c r="A14" s="16">
        <v>6</v>
      </c>
      <c r="B14" s="16" t="s">
        <v>27</v>
      </c>
      <c r="C14" s="16" t="s">
        <v>37</v>
      </c>
      <c r="D14" s="84"/>
      <c r="F14" s="65">
        <v>353561</v>
      </c>
      <c r="G14" s="65">
        <v>1277732</v>
      </c>
      <c r="H14" s="16"/>
      <c r="J14" s="66" t="s">
        <v>134</v>
      </c>
    </row>
    <row r="15" spans="1:10" x14ac:dyDescent="0.2">
      <c r="A15" s="16">
        <v>7</v>
      </c>
      <c r="B15" s="16" t="s">
        <v>27</v>
      </c>
      <c r="C15" s="16" t="s">
        <v>38</v>
      </c>
      <c r="D15" s="84"/>
      <c r="F15" s="65">
        <v>339941</v>
      </c>
      <c r="G15" s="65">
        <v>1243114</v>
      </c>
      <c r="H15" s="16"/>
      <c r="J15" s="66" t="s">
        <v>135</v>
      </c>
    </row>
    <row r="16" spans="1:10" x14ac:dyDescent="0.2">
      <c r="A16" s="22">
        <v>8</v>
      </c>
      <c r="B16" s="22" t="s">
        <v>27</v>
      </c>
      <c r="C16" s="22" t="s">
        <v>4</v>
      </c>
      <c r="F16" s="15">
        <f>F14/F15-1</f>
        <v>4.0099999999999997E-2</v>
      </c>
      <c r="G16" s="15">
        <f>G14/G15-1</f>
        <v>2.7799999999999998E-2</v>
      </c>
    </row>
    <row r="18" spans="1:10" x14ac:dyDescent="0.2">
      <c r="C18" s="22" t="s">
        <v>5</v>
      </c>
      <c r="F18" s="24" t="s">
        <v>30</v>
      </c>
      <c r="G18" s="24" t="s">
        <v>31</v>
      </c>
    </row>
    <row r="19" spans="1:10" x14ac:dyDescent="0.2">
      <c r="A19" s="16"/>
      <c r="B19" s="16"/>
      <c r="C19" s="17" t="s">
        <v>11</v>
      </c>
      <c r="D19" s="29" t="s">
        <v>33</v>
      </c>
      <c r="F19" s="17">
        <v>405</v>
      </c>
      <c r="G19" s="17">
        <v>456</v>
      </c>
      <c r="H19" s="16"/>
      <c r="I19" s="66" t="s">
        <v>130</v>
      </c>
    </row>
    <row r="20" spans="1:10" x14ac:dyDescent="0.2">
      <c r="A20" s="22">
        <v>9</v>
      </c>
      <c r="B20" s="22" t="s">
        <v>27</v>
      </c>
      <c r="C20" s="22" t="s">
        <v>1</v>
      </c>
      <c r="D20" s="24"/>
      <c r="F20" s="64">
        <v>4155321</v>
      </c>
      <c r="G20" s="64">
        <v>47769636</v>
      </c>
      <c r="J20" s="66" t="s">
        <v>131</v>
      </c>
    </row>
    <row r="21" spans="1:10" s="67" customFormat="1" x14ac:dyDescent="0.2">
      <c r="A21" s="22">
        <v>10</v>
      </c>
      <c r="B21" s="22" t="s">
        <v>27</v>
      </c>
      <c r="C21" s="30" t="s">
        <v>6</v>
      </c>
      <c r="D21" s="28"/>
      <c r="F21" s="83">
        <v>59420</v>
      </c>
      <c r="G21" s="83">
        <v>428328</v>
      </c>
      <c r="H21" s="30"/>
      <c r="J21" s="67" t="s">
        <v>136</v>
      </c>
    </row>
    <row r="22" spans="1:10" x14ac:dyDescent="0.2">
      <c r="A22" s="22">
        <v>11</v>
      </c>
      <c r="B22" s="22" t="s">
        <v>27</v>
      </c>
      <c r="C22" s="22" t="s">
        <v>7</v>
      </c>
      <c r="D22" s="24"/>
      <c r="F22" s="85">
        <f>F20-F21</f>
        <v>4095901</v>
      </c>
      <c r="G22" s="85">
        <f>G20-G21</f>
        <v>47341308</v>
      </c>
    </row>
    <row r="23" spans="1:10" x14ac:dyDescent="0.2">
      <c r="A23" s="22">
        <v>12</v>
      </c>
      <c r="B23" s="22" t="s">
        <v>27</v>
      </c>
      <c r="C23" s="22" t="s">
        <v>34</v>
      </c>
      <c r="D23" s="19"/>
      <c r="F23" s="19">
        <f>F22/F31</f>
        <v>1658.26</v>
      </c>
      <c r="G23" s="19">
        <f>G22/G31</f>
        <v>1856.74</v>
      </c>
    </row>
    <row r="24" spans="1:10" x14ac:dyDescent="0.2">
      <c r="A24" s="22">
        <v>13</v>
      </c>
      <c r="B24" s="22" t="s">
        <v>27</v>
      </c>
      <c r="C24" s="22" t="s">
        <v>8</v>
      </c>
      <c r="D24" s="14"/>
      <c r="F24" s="14">
        <f>F22*(1+F12)*(1+F13)*(1+F16)</f>
        <v>5564545</v>
      </c>
      <c r="G24" s="14">
        <f>G22*(1+G12)*(1+G13)*(1+G16)</f>
        <v>59875326</v>
      </c>
    </row>
    <row r="25" spans="1:10" x14ac:dyDescent="0.2">
      <c r="A25" s="22">
        <v>14</v>
      </c>
      <c r="B25" s="22" t="s">
        <v>27</v>
      </c>
      <c r="C25" s="22" t="s">
        <v>35</v>
      </c>
      <c r="D25" s="14"/>
      <c r="F25" s="14">
        <f>F24*F47/F31</f>
        <v>380732</v>
      </c>
      <c r="G25" s="14">
        <f>G24*G47/G31</f>
        <v>4281002</v>
      </c>
    </row>
    <row r="26" spans="1:10" x14ac:dyDescent="0.2">
      <c r="A26" s="22">
        <v>15</v>
      </c>
      <c r="B26" s="22" t="s">
        <v>27</v>
      </c>
      <c r="C26" s="22" t="s">
        <v>39</v>
      </c>
      <c r="D26" s="20"/>
      <c r="F26" s="20">
        <f>F25/F51</f>
        <v>9.3061000000000007</v>
      </c>
      <c r="G26" s="20">
        <f>G25/G51</f>
        <v>5.3898999999999999</v>
      </c>
    </row>
    <row r="27" spans="1:10" x14ac:dyDescent="0.2">
      <c r="A27" s="22">
        <v>16</v>
      </c>
      <c r="B27" s="22" t="s">
        <v>27</v>
      </c>
      <c r="C27" s="22" t="s">
        <v>9</v>
      </c>
      <c r="D27" s="21">
        <f>SUM(F27:G27)</f>
        <v>1</v>
      </c>
      <c r="F27" s="15">
        <f>F50/$D50</f>
        <v>0.11219999999999999</v>
      </c>
      <c r="G27" s="15">
        <f>G50/$D50</f>
        <v>0.88780000000000003</v>
      </c>
    </row>
    <row r="28" spans="1:10" x14ac:dyDescent="0.2">
      <c r="A28" s="22">
        <v>17</v>
      </c>
      <c r="B28" s="22" t="s">
        <v>27</v>
      </c>
      <c r="C28" s="22" t="s">
        <v>10</v>
      </c>
      <c r="D28" s="31">
        <f>SUM(F28:G28)</f>
        <v>5.8292999999999999</v>
      </c>
      <c r="F28" s="20">
        <f>F26*F27</f>
        <v>1.0441</v>
      </c>
      <c r="G28" s="20">
        <f>G26*G27</f>
        <v>4.7851999999999997</v>
      </c>
    </row>
    <row r="30" spans="1:10" x14ac:dyDescent="0.2">
      <c r="C30" s="30" t="s">
        <v>25</v>
      </c>
      <c r="I30" s="66" t="s">
        <v>137</v>
      </c>
    </row>
    <row r="31" spans="1:10" x14ac:dyDescent="0.2">
      <c r="A31" s="22">
        <v>18</v>
      </c>
      <c r="B31" s="22" t="s">
        <v>27</v>
      </c>
      <c r="C31" s="22" t="s">
        <v>26</v>
      </c>
      <c r="D31" s="18"/>
      <c r="F31" s="65">
        <v>2470</v>
      </c>
      <c r="G31" s="65">
        <v>25497</v>
      </c>
      <c r="J31" s="66" t="s">
        <v>138</v>
      </c>
    </row>
    <row r="32" spans="1:10" x14ac:dyDescent="0.2">
      <c r="A32" s="22">
        <v>19</v>
      </c>
      <c r="B32" s="22" t="s">
        <v>27</v>
      </c>
      <c r="C32" s="22" t="s">
        <v>12</v>
      </c>
      <c r="D32" s="18"/>
      <c r="F32" s="65">
        <v>471474</v>
      </c>
      <c r="G32" s="65">
        <f>6462423+2266500</f>
        <v>8728923</v>
      </c>
    </row>
    <row r="33" spans="1:8" x14ac:dyDescent="0.2">
      <c r="A33" s="22">
        <v>20</v>
      </c>
      <c r="B33" s="22" t="s">
        <v>27</v>
      </c>
      <c r="C33" s="22" t="s">
        <v>13</v>
      </c>
      <c r="D33" s="18"/>
      <c r="F33" s="65">
        <v>6722</v>
      </c>
      <c r="G33" s="65">
        <v>197011</v>
      </c>
    </row>
    <row r="34" spans="1:8" s="67" customFormat="1" x14ac:dyDescent="0.2">
      <c r="A34" s="22">
        <v>21</v>
      </c>
      <c r="B34" s="22" t="s">
        <v>27</v>
      </c>
      <c r="C34" s="30" t="s">
        <v>14</v>
      </c>
      <c r="D34" s="29"/>
      <c r="F34" s="68">
        <v>9448</v>
      </c>
      <c r="G34" s="68">
        <v>276211</v>
      </c>
      <c r="H34" s="30"/>
    </row>
    <row r="35" spans="1:8" x14ac:dyDescent="0.2">
      <c r="A35" s="22">
        <v>22</v>
      </c>
      <c r="B35" s="22" t="s">
        <v>27</v>
      </c>
      <c r="C35" s="22" t="s">
        <v>15</v>
      </c>
      <c r="D35" s="18"/>
      <c r="F35" s="84">
        <f>SUM(F32:F34)</f>
        <v>487644</v>
      </c>
      <c r="G35" s="84">
        <f>SUM(G32:G34)</f>
        <v>9202145</v>
      </c>
    </row>
    <row r="36" spans="1:8" x14ac:dyDescent="0.2">
      <c r="A36" s="22">
        <v>23</v>
      </c>
      <c r="B36" s="22" t="s">
        <v>27</v>
      </c>
      <c r="C36" s="22" t="s">
        <v>16</v>
      </c>
      <c r="F36" s="65">
        <v>436913</v>
      </c>
      <c r="G36" s="65">
        <f>3990735+1822807</f>
        <v>5813542</v>
      </c>
    </row>
    <row r="37" spans="1:8" x14ac:dyDescent="0.2">
      <c r="A37" s="22">
        <v>24</v>
      </c>
      <c r="B37" s="22" t="s">
        <v>27</v>
      </c>
      <c r="C37" s="22" t="s">
        <v>17</v>
      </c>
      <c r="F37" s="65">
        <v>734014</v>
      </c>
      <c r="G37" s="65">
        <f>13908983+6842870</f>
        <v>20751853</v>
      </c>
    </row>
    <row r="38" spans="1:8" x14ac:dyDescent="0.2">
      <c r="A38" s="22">
        <v>25</v>
      </c>
      <c r="B38" s="22" t="s">
        <v>27</v>
      </c>
      <c r="C38" s="22" t="s">
        <v>18</v>
      </c>
      <c r="F38" s="65">
        <v>3523</v>
      </c>
      <c r="G38" s="65">
        <f>9043+6876</f>
        <v>15919</v>
      </c>
    </row>
    <row r="39" spans="1:8" x14ac:dyDescent="0.2">
      <c r="F39" s="16"/>
      <c r="G39" s="16"/>
    </row>
    <row r="40" spans="1:8" x14ac:dyDescent="0.2">
      <c r="A40" s="22">
        <v>27</v>
      </c>
      <c r="B40" s="22" t="s">
        <v>27</v>
      </c>
      <c r="C40" s="22" t="s">
        <v>19</v>
      </c>
      <c r="F40" s="15">
        <f>F35/F37</f>
        <v>0.66439999999999999</v>
      </c>
      <c r="G40" s="15">
        <f>G35/G37</f>
        <v>0.44340000000000002</v>
      </c>
    </row>
    <row r="41" spans="1:8" x14ac:dyDescent="0.2">
      <c r="A41" s="22">
        <v>28</v>
      </c>
      <c r="B41" s="22" t="s">
        <v>27</v>
      </c>
      <c r="C41" s="22" t="s">
        <v>20</v>
      </c>
      <c r="F41" s="16">
        <f>F36/F38</f>
        <v>124</v>
      </c>
      <c r="G41" s="16">
        <f>G36/G38</f>
        <v>365</v>
      </c>
    </row>
    <row r="42" spans="1:8" x14ac:dyDescent="0.2">
      <c r="A42" s="22">
        <v>29</v>
      </c>
      <c r="B42" s="22" t="s">
        <v>27</v>
      </c>
      <c r="C42" s="22" t="s">
        <v>21</v>
      </c>
      <c r="D42" s="32"/>
      <c r="F42" s="32">
        <f>F37/F36</f>
        <v>1.68</v>
      </c>
      <c r="G42" s="32">
        <f>G37/G36</f>
        <v>3.57</v>
      </c>
    </row>
    <row r="43" spans="1:8" x14ac:dyDescent="0.2">
      <c r="A43" s="22">
        <v>30</v>
      </c>
      <c r="B43" s="22" t="s">
        <v>27</v>
      </c>
      <c r="C43" s="22" t="s">
        <v>22</v>
      </c>
      <c r="D43" s="32"/>
      <c r="F43" s="32">
        <f>F35/F36</f>
        <v>1.1200000000000001</v>
      </c>
      <c r="G43" s="32">
        <f>G35/G36</f>
        <v>1.58</v>
      </c>
    </row>
    <row r="44" spans="1:8" x14ac:dyDescent="0.2">
      <c r="A44" s="22">
        <v>31</v>
      </c>
      <c r="B44" s="22" t="s">
        <v>27</v>
      </c>
      <c r="C44" s="22" t="s">
        <v>23</v>
      </c>
      <c r="D44" s="16"/>
      <c r="F44" s="16">
        <f>F35/F31</f>
        <v>197</v>
      </c>
      <c r="G44" s="16">
        <f>G35/G31</f>
        <v>361</v>
      </c>
    </row>
    <row r="46" spans="1:8" x14ac:dyDescent="0.2">
      <c r="C46" s="30" t="s">
        <v>24</v>
      </c>
    </row>
    <row r="47" spans="1:8" x14ac:dyDescent="0.2">
      <c r="A47" s="22">
        <v>32</v>
      </c>
      <c r="B47" s="22" t="s">
        <v>27</v>
      </c>
      <c r="C47" s="22" t="s">
        <v>26</v>
      </c>
      <c r="D47" s="18"/>
      <c r="F47" s="65">
        <v>169</v>
      </c>
      <c r="G47" s="65">
        <v>1823</v>
      </c>
    </row>
    <row r="48" spans="1:8" x14ac:dyDescent="0.2">
      <c r="A48" s="22">
        <v>33</v>
      </c>
      <c r="B48" s="22" t="s">
        <v>27</v>
      </c>
      <c r="C48" s="22" t="s">
        <v>12</v>
      </c>
      <c r="D48" s="18"/>
      <c r="F48" s="65">
        <v>36319</v>
      </c>
      <c r="G48" s="65">
        <v>746831</v>
      </c>
    </row>
    <row r="49" spans="1:7" x14ac:dyDescent="0.2">
      <c r="A49" s="22">
        <v>34</v>
      </c>
      <c r="B49" s="22" t="s">
        <v>27</v>
      </c>
      <c r="C49" s="22" t="s">
        <v>13</v>
      </c>
      <c r="D49" s="18"/>
      <c r="F49" s="65">
        <v>1047</v>
      </c>
      <c r="G49" s="65">
        <v>19357</v>
      </c>
    </row>
    <row r="50" spans="1:7" x14ac:dyDescent="0.2">
      <c r="A50" s="22">
        <v>35</v>
      </c>
      <c r="B50" s="22" t="s">
        <v>27</v>
      </c>
      <c r="C50" s="30" t="s">
        <v>14</v>
      </c>
      <c r="D50" s="81">
        <f>SUM(F50:G50)</f>
        <v>31616</v>
      </c>
      <c r="F50" s="68">
        <v>3546</v>
      </c>
      <c r="G50" s="68">
        <v>28070</v>
      </c>
    </row>
    <row r="51" spans="1:7" x14ac:dyDescent="0.2">
      <c r="A51" s="22">
        <v>36</v>
      </c>
      <c r="B51" s="22" t="s">
        <v>27</v>
      </c>
      <c r="C51" s="22" t="s">
        <v>15</v>
      </c>
      <c r="D51" s="18"/>
      <c r="F51" s="84">
        <f>SUM(F48:F50)</f>
        <v>40912</v>
      </c>
      <c r="G51" s="84">
        <f>SUM(G48:G50)</f>
        <v>794258</v>
      </c>
    </row>
    <row r="52" spans="1:7" x14ac:dyDescent="0.2">
      <c r="A52" s="22">
        <v>37</v>
      </c>
      <c r="B52" s="22" t="s">
        <v>27</v>
      </c>
      <c r="C52" s="22" t="s">
        <v>16</v>
      </c>
      <c r="D52" s="18">
        <f>F36+G36</f>
        <v>6250455</v>
      </c>
      <c r="F52" s="65">
        <v>38897</v>
      </c>
      <c r="G52" s="65">
        <v>459771</v>
      </c>
    </row>
    <row r="53" spans="1:7" x14ac:dyDescent="0.2">
      <c r="A53" s="22">
        <v>38</v>
      </c>
      <c r="B53" s="22" t="s">
        <v>27</v>
      </c>
      <c r="C53" s="22" t="s">
        <v>17</v>
      </c>
      <c r="D53" s="18"/>
      <c r="F53" s="65">
        <v>65347</v>
      </c>
      <c r="G53" s="65">
        <v>1468219</v>
      </c>
    </row>
    <row r="54" spans="1:7" x14ac:dyDescent="0.2">
      <c r="A54" s="22">
        <v>39</v>
      </c>
      <c r="B54" s="22" t="s">
        <v>27</v>
      </c>
      <c r="C54" s="22" t="s">
        <v>18</v>
      </c>
      <c r="D54" s="18">
        <f>F38+G38</f>
        <v>19442</v>
      </c>
      <c r="F54" s="65">
        <v>144</v>
      </c>
      <c r="G54" s="65">
        <v>929</v>
      </c>
    </row>
    <row r="55" spans="1:7" x14ac:dyDescent="0.2">
      <c r="D55" s="18"/>
      <c r="F55" s="16"/>
      <c r="G55" s="16"/>
    </row>
    <row r="56" spans="1:7" x14ac:dyDescent="0.2">
      <c r="A56" s="22">
        <v>41</v>
      </c>
      <c r="B56" s="22" t="s">
        <v>27</v>
      </c>
      <c r="C56" s="22" t="s">
        <v>19</v>
      </c>
      <c r="D56" s="15"/>
      <c r="F56" s="15">
        <f>F51/F53</f>
        <v>0.62609999999999999</v>
      </c>
      <c r="G56" s="15">
        <f>G51/G53</f>
        <v>0.54100000000000004</v>
      </c>
    </row>
    <row r="57" spans="1:7" x14ac:dyDescent="0.2">
      <c r="A57" s="22">
        <v>42</v>
      </c>
      <c r="B57" s="22" t="s">
        <v>27</v>
      </c>
      <c r="C57" s="22" t="s">
        <v>20</v>
      </c>
      <c r="D57" s="16">
        <f>D52/D54</f>
        <v>321</v>
      </c>
      <c r="F57" s="16">
        <f>F52/F54</f>
        <v>270</v>
      </c>
      <c r="G57" s="16">
        <f>G52/G54</f>
        <v>495</v>
      </c>
    </row>
    <row r="58" spans="1:7" x14ac:dyDescent="0.2">
      <c r="A58" s="22">
        <v>43</v>
      </c>
      <c r="B58" s="22" t="s">
        <v>27</v>
      </c>
      <c r="C58" s="22" t="s">
        <v>21</v>
      </c>
      <c r="D58" s="32"/>
      <c r="F58" s="32">
        <f>F53/F52</f>
        <v>1.68</v>
      </c>
      <c r="G58" s="32">
        <f>G53/G52</f>
        <v>3.19</v>
      </c>
    </row>
    <row r="59" spans="1:7" x14ac:dyDescent="0.2">
      <c r="A59" s="22">
        <v>44</v>
      </c>
      <c r="B59" s="22" t="s">
        <v>27</v>
      </c>
      <c r="C59" s="22" t="s">
        <v>22</v>
      </c>
      <c r="D59" s="32"/>
      <c r="F59" s="32">
        <f>F51/F52</f>
        <v>1.05</v>
      </c>
      <c r="G59" s="32">
        <f>G51/G52</f>
        <v>1.73</v>
      </c>
    </row>
    <row r="60" spans="1:7" x14ac:dyDescent="0.2">
      <c r="A60" s="22">
        <v>45</v>
      </c>
      <c r="B60" s="22" t="s">
        <v>27</v>
      </c>
      <c r="C60" s="22" t="s">
        <v>23</v>
      </c>
      <c r="D60" s="16"/>
      <c r="F60" s="16">
        <f>F51/F47</f>
        <v>242</v>
      </c>
      <c r="G60" s="16">
        <f>G51/G47</f>
        <v>436</v>
      </c>
    </row>
  </sheetData>
  <pageMargins left="0.7" right="0.7" top="0.25" bottom="0.25" header="0.3" footer="0.3"/>
  <pageSetup orientation="portrait" verticalDpi="598" r:id="rId1"/>
  <ignoredErrors>
    <ignoredError sqref="F35:G35 F51:G5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7"/>
  <sheetViews>
    <sheetView showGridLines="0" topLeftCell="A7" workbookViewId="0">
      <selection activeCell="A33" sqref="A33"/>
    </sheetView>
  </sheetViews>
  <sheetFormatPr defaultColWidth="9.140625" defaultRowHeight="12.75" x14ac:dyDescent="0.2"/>
  <cols>
    <col min="1" max="1" width="2.7109375" style="22" bestFit="1" customWidth="1"/>
    <col min="2" max="2" width="1.5703125" style="22" bestFit="1" customWidth="1"/>
    <col min="3" max="6" width="9.140625" style="22"/>
    <col min="7" max="7" width="11.7109375" style="23" customWidth="1"/>
    <col min="8" max="8" width="10.5703125" style="14" bestFit="1" customWidth="1"/>
    <col min="9" max="9" width="10.85546875" style="14" bestFit="1" customWidth="1"/>
    <col min="10" max="10" width="15.140625" style="14" bestFit="1" customWidth="1"/>
    <col min="11" max="17" width="9.140625" style="22"/>
    <col min="18" max="18" width="52" style="22" bestFit="1" customWidth="1"/>
    <col min="19" max="16384" width="9.140625" style="22"/>
  </cols>
  <sheetData>
    <row r="1" spans="1:20" x14ac:dyDescent="0.2">
      <c r="J1" s="24"/>
    </row>
    <row r="2" spans="1:20" x14ac:dyDescent="0.2">
      <c r="J2" s="24" t="s">
        <v>32</v>
      </c>
      <c r="S2" s="16"/>
    </row>
    <row r="3" spans="1:20" x14ac:dyDescent="0.2">
      <c r="J3" s="24" t="s">
        <v>115</v>
      </c>
      <c r="S3" s="16"/>
    </row>
    <row r="4" spans="1:20" x14ac:dyDescent="0.2">
      <c r="J4" s="24" t="s">
        <v>83</v>
      </c>
      <c r="S4" s="16"/>
    </row>
    <row r="5" spans="1:20" x14ac:dyDescent="0.2">
      <c r="S5" s="16"/>
    </row>
    <row r="6" spans="1:20" x14ac:dyDescent="0.2">
      <c r="G6" s="25" t="s">
        <v>150</v>
      </c>
      <c r="H6" s="26"/>
      <c r="I6" s="26"/>
      <c r="J6" s="26"/>
      <c r="S6" s="16"/>
    </row>
    <row r="7" spans="1:20" x14ac:dyDescent="0.2">
      <c r="S7" s="16"/>
    </row>
    <row r="9" spans="1:20" x14ac:dyDescent="0.2">
      <c r="S9" s="16"/>
    </row>
    <row r="10" spans="1:20" x14ac:dyDescent="0.2">
      <c r="C10" s="22" t="s">
        <v>40</v>
      </c>
      <c r="G10" s="27"/>
      <c r="I10" s="28" t="s">
        <v>168</v>
      </c>
      <c r="J10" s="28" t="s">
        <v>29</v>
      </c>
      <c r="K10" s="28"/>
    </row>
    <row r="11" spans="1:20" x14ac:dyDescent="0.2">
      <c r="C11" s="22" t="s">
        <v>5</v>
      </c>
      <c r="I11" s="24" t="s">
        <v>30</v>
      </c>
      <c r="J11" s="24" t="s">
        <v>31</v>
      </c>
      <c r="K11" s="24"/>
    </row>
    <row r="12" spans="1:20" s="16" customFormat="1" x14ac:dyDescent="0.2">
      <c r="C12" s="17" t="s">
        <v>11</v>
      </c>
      <c r="G12" s="29" t="s">
        <v>33</v>
      </c>
      <c r="I12" s="17">
        <v>405</v>
      </c>
      <c r="J12" s="17">
        <v>456</v>
      </c>
      <c r="K12" s="17"/>
    </row>
    <row r="13" spans="1:20" x14ac:dyDescent="0.2">
      <c r="A13" s="22">
        <v>1</v>
      </c>
      <c r="B13" s="22" t="s">
        <v>27</v>
      </c>
      <c r="C13" s="22" t="s">
        <v>41</v>
      </c>
      <c r="G13" s="14"/>
      <c r="I13" s="64">
        <v>607918</v>
      </c>
      <c r="J13" s="64">
        <v>8776313</v>
      </c>
      <c r="K13" s="14"/>
      <c r="T13" s="16"/>
    </row>
    <row r="14" spans="1:20" x14ac:dyDescent="0.2">
      <c r="A14" s="22">
        <f>A13+1</f>
        <v>2</v>
      </c>
      <c r="B14" s="22" t="s">
        <v>27</v>
      </c>
      <c r="C14" s="22" t="s">
        <v>42</v>
      </c>
      <c r="G14" s="18"/>
      <c r="I14" s="65">
        <v>313898</v>
      </c>
      <c r="J14" s="65">
        <v>3560428</v>
      </c>
      <c r="K14" s="16"/>
      <c r="T14" s="16"/>
    </row>
    <row r="15" spans="1:20" x14ac:dyDescent="0.2">
      <c r="A15" s="22">
        <f t="shared" ref="A15:A26" si="0">A14+1</f>
        <v>3</v>
      </c>
      <c r="C15" s="22" t="s">
        <v>50</v>
      </c>
      <c r="G15" s="18"/>
      <c r="I15" s="65">
        <v>2470</v>
      </c>
      <c r="J15" s="90">
        <v>26294</v>
      </c>
      <c r="K15" s="16"/>
      <c r="T15" s="16"/>
    </row>
    <row r="16" spans="1:20" x14ac:dyDescent="0.2">
      <c r="A16" s="22">
        <f t="shared" si="0"/>
        <v>4</v>
      </c>
      <c r="B16" s="22" t="s">
        <v>27</v>
      </c>
      <c r="C16" s="22" t="s">
        <v>49</v>
      </c>
      <c r="G16" s="18"/>
      <c r="I16" s="65">
        <v>2460</v>
      </c>
      <c r="J16" s="90">
        <v>18716</v>
      </c>
      <c r="K16" s="16"/>
      <c r="T16" s="16"/>
    </row>
    <row r="17" spans="1:20" x14ac:dyDescent="0.2">
      <c r="A17" s="22">
        <f t="shared" si="0"/>
        <v>5</v>
      </c>
      <c r="B17" s="22" t="s">
        <v>27</v>
      </c>
      <c r="C17" s="22" t="s">
        <v>52</v>
      </c>
      <c r="G17" s="18"/>
      <c r="I17" s="65">
        <v>169</v>
      </c>
      <c r="J17" s="65">
        <v>1823</v>
      </c>
      <c r="K17" s="16"/>
      <c r="T17" s="16"/>
    </row>
    <row r="18" spans="1:20" s="30" customFormat="1" x14ac:dyDescent="0.2">
      <c r="A18" s="22">
        <f t="shared" si="0"/>
        <v>6</v>
      </c>
      <c r="B18" s="22" t="s">
        <v>27</v>
      </c>
      <c r="C18" s="30" t="s">
        <v>51</v>
      </c>
      <c r="G18" s="18">
        <f>SUM(I18:K18)</f>
        <v>31616</v>
      </c>
      <c r="I18" s="68">
        <v>3546</v>
      </c>
      <c r="J18" s="68">
        <v>28070</v>
      </c>
      <c r="K18" s="17"/>
    </row>
    <row r="19" spans="1:20" x14ac:dyDescent="0.2">
      <c r="A19" s="22">
        <f t="shared" si="0"/>
        <v>7</v>
      </c>
      <c r="B19" s="22" t="s">
        <v>27</v>
      </c>
      <c r="C19" s="22" t="s">
        <v>53</v>
      </c>
      <c r="G19" s="18"/>
      <c r="I19" s="65">
        <v>40912</v>
      </c>
      <c r="J19" s="65">
        <v>794258</v>
      </c>
      <c r="K19" s="16"/>
      <c r="T19" s="16"/>
    </row>
    <row r="20" spans="1:20" x14ac:dyDescent="0.2">
      <c r="A20" s="22">
        <f t="shared" si="0"/>
        <v>8</v>
      </c>
      <c r="B20" s="22" t="s">
        <v>27</v>
      </c>
      <c r="C20" s="22" t="s">
        <v>43</v>
      </c>
      <c r="G20" s="19"/>
      <c r="I20" s="19">
        <f>I13/I14</f>
        <v>1.94</v>
      </c>
      <c r="J20" s="19">
        <f>J13/J14</f>
        <v>2.46</v>
      </c>
      <c r="K20" s="19"/>
      <c r="T20" s="16"/>
    </row>
    <row r="21" spans="1:20" x14ac:dyDescent="0.2">
      <c r="A21" s="22">
        <f t="shared" si="0"/>
        <v>9</v>
      </c>
      <c r="B21" s="22" t="s">
        <v>27</v>
      </c>
      <c r="C21" s="22" t="s">
        <v>54</v>
      </c>
      <c r="G21" s="16"/>
      <c r="I21" s="16">
        <f>I14/I16</f>
        <v>128</v>
      </c>
      <c r="J21" s="16">
        <f>J14/J16</f>
        <v>190</v>
      </c>
      <c r="K21" s="16"/>
      <c r="T21" s="16"/>
    </row>
    <row r="22" spans="1:20" x14ac:dyDescent="0.2">
      <c r="A22" s="22">
        <f t="shared" si="0"/>
        <v>10</v>
      </c>
      <c r="B22" s="22" t="s">
        <v>27</v>
      </c>
      <c r="C22" s="22" t="s">
        <v>44</v>
      </c>
      <c r="G22" s="19"/>
      <c r="I22" s="19">
        <f>I13/I16</f>
        <v>247.12</v>
      </c>
      <c r="J22" s="19">
        <f>J13/(J16/J15)/J16</f>
        <v>658.78</v>
      </c>
      <c r="K22" s="19"/>
      <c r="T22" s="16"/>
    </row>
    <row r="23" spans="1:20" x14ac:dyDescent="0.2">
      <c r="A23" s="22">
        <f t="shared" si="0"/>
        <v>11</v>
      </c>
      <c r="B23" s="22" t="s">
        <v>27</v>
      </c>
      <c r="C23" s="22" t="s">
        <v>45</v>
      </c>
      <c r="G23" s="18"/>
      <c r="I23" s="14">
        <f>I13*I17/I16</f>
        <v>41763</v>
      </c>
      <c r="J23" s="14">
        <f>J13*J17/J16</f>
        <v>854842</v>
      </c>
      <c r="K23" s="14"/>
      <c r="T23" s="16"/>
    </row>
    <row r="24" spans="1:20" x14ac:dyDescent="0.2">
      <c r="A24" s="22">
        <f t="shared" si="0"/>
        <v>12</v>
      </c>
      <c r="B24" s="22" t="s">
        <v>27</v>
      </c>
      <c r="C24" s="22" t="s">
        <v>46</v>
      </c>
      <c r="G24" s="20"/>
      <c r="I24" s="20">
        <f>I23/I19</f>
        <v>1.0207999999999999</v>
      </c>
      <c r="J24" s="20">
        <f>J23/J19</f>
        <v>1.0763</v>
      </c>
      <c r="K24" s="20"/>
      <c r="T24" s="16"/>
    </row>
    <row r="25" spans="1:20" x14ac:dyDescent="0.2">
      <c r="A25" s="22">
        <f t="shared" si="0"/>
        <v>13</v>
      </c>
      <c r="B25" s="22" t="s">
        <v>27</v>
      </c>
      <c r="C25" s="22" t="s">
        <v>47</v>
      </c>
      <c r="G25" s="21">
        <f>I25+J25</f>
        <v>1</v>
      </c>
      <c r="I25" s="21">
        <f>I18/$G18</f>
        <v>0.11219999999999999</v>
      </c>
      <c r="J25" s="21">
        <f>J18/$G18</f>
        <v>0.88780000000000003</v>
      </c>
      <c r="K25" s="21"/>
      <c r="T25" s="16"/>
    </row>
    <row r="26" spans="1:20" x14ac:dyDescent="0.2">
      <c r="A26" s="22">
        <f t="shared" si="0"/>
        <v>14</v>
      </c>
      <c r="B26" s="22" t="s">
        <v>27</v>
      </c>
      <c r="C26" s="22" t="s">
        <v>48</v>
      </c>
      <c r="G26" s="31">
        <f>SUM(I26:K26)</f>
        <v>1.07</v>
      </c>
      <c r="I26" s="20">
        <f>I24*I25</f>
        <v>0.1145</v>
      </c>
      <c r="J26" s="20">
        <f>J24*J25</f>
        <v>0.95550000000000002</v>
      </c>
      <c r="K26" s="20"/>
      <c r="T26" s="16"/>
    </row>
    <row r="27" spans="1:20" x14ac:dyDescent="0.2">
      <c r="K27" s="14"/>
      <c r="T27" s="16"/>
    </row>
    <row r="28" spans="1:20" x14ac:dyDescent="0.2">
      <c r="E28" s="22" t="s">
        <v>128</v>
      </c>
      <c r="I28" s="15">
        <f>I15/I16-1</f>
        <v>4.1000000000000003E-3</v>
      </c>
      <c r="J28" s="91">
        <f>J15/J16-1</f>
        <v>0.40489999999999998</v>
      </c>
      <c r="K28" s="15"/>
    </row>
    <row r="29" spans="1:20" x14ac:dyDescent="0.2">
      <c r="S29" s="16"/>
    </row>
    <row r="30" spans="1:20" x14ac:dyDescent="0.2">
      <c r="C30" s="22" t="s">
        <v>143</v>
      </c>
      <c r="S30" s="16"/>
    </row>
    <row r="31" spans="1:20" x14ac:dyDescent="0.2">
      <c r="C31" s="22" t="s">
        <v>144</v>
      </c>
    </row>
    <row r="32" spans="1:20" x14ac:dyDescent="0.2">
      <c r="S32" s="16"/>
    </row>
    <row r="33" spans="19:19" x14ac:dyDescent="0.2">
      <c r="S33" s="16"/>
    </row>
    <row r="34" spans="19:19" x14ac:dyDescent="0.2">
      <c r="S34" s="16"/>
    </row>
    <row r="35" spans="19:19" x14ac:dyDescent="0.2">
      <c r="S35" s="16"/>
    </row>
    <row r="36" spans="19:19" x14ac:dyDescent="0.2">
      <c r="S36" s="16"/>
    </row>
    <row r="37" spans="19:19" x14ac:dyDescent="0.2">
      <c r="S37" s="16"/>
    </row>
    <row r="39" spans="19:19" x14ac:dyDescent="0.2">
      <c r="S39" s="16"/>
    </row>
    <row r="40" spans="19:19" x14ac:dyDescent="0.2">
      <c r="S40" s="16"/>
    </row>
    <row r="42" spans="19:19" x14ac:dyDescent="0.2">
      <c r="S42" s="16"/>
    </row>
    <row r="43" spans="19:19" x14ac:dyDescent="0.2">
      <c r="S43" s="16"/>
    </row>
    <row r="44" spans="19:19" x14ac:dyDescent="0.2">
      <c r="S44" s="16"/>
    </row>
    <row r="45" spans="19:19" x14ac:dyDescent="0.2">
      <c r="S45" s="16"/>
    </row>
    <row r="46" spans="19:19" x14ac:dyDescent="0.2">
      <c r="S46" s="16"/>
    </row>
    <row r="47" spans="19:19" x14ac:dyDescent="0.2">
      <c r="S47" s="16"/>
    </row>
    <row r="48" spans="19:19" x14ac:dyDescent="0.2">
      <c r="S48" s="16"/>
    </row>
    <row r="49" spans="19:19" x14ac:dyDescent="0.2">
      <c r="S49" s="16"/>
    </row>
    <row r="50" spans="19:19" x14ac:dyDescent="0.2">
      <c r="S50" s="16"/>
    </row>
    <row r="52" spans="19:19" x14ac:dyDescent="0.2">
      <c r="S52" s="16"/>
    </row>
    <row r="53" spans="19:19" x14ac:dyDescent="0.2">
      <c r="S53" s="16"/>
    </row>
    <row r="57" spans="19:19" x14ac:dyDescent="0.2">
      <c r="S57" s="16"/>
    </row>
    <row r="59" spans="19:19" x14ac:dyDescent="0.2">
      <c r="S59" s="16"/>
    </row>
    <row r="62" spans="19:19" x14ac:dyDescent="0.2">
      <c r="S62" s="16"/>
    </row>
    <row r="63" spans="19:19" x14ac:dyDescent="0.2">
      <c r="S63" s="16"/>
    </row>
    <row r="64" spans="19:19" x14ac:dyDescent="0.2">
      <c r="S64" s="16"/>
    </row>
    <row r="65" spans="19:19" x14ac:dyDescent="0.2">
      <c r="S65" s="16"/>
    </row>
    <row r="66" spans="19:19" x14ac:dyDescent="0.2">
      <c r="S66" s="16"/>
    </row>
    <row r="67" spans="19:19" x14ac:dyDescent="0.2">
      <c r="S67" s="16"/>
    </row>
    <row r="68" spans="19:19" x14ac:dyDescent="0.2">
      <c r="S68" s="16"/>
    </row>
    <row r="69" spans="19:19" x14ac:dyDescent="0.2">
      <c r="S69" s="16"/>
    </row>
    <row r="70" spans="19:19" x14ac:dyDescent="0.2">
      <c r="S70" s="16"/>
    </row>
    <row r="72" spans="19:19" x14ac:dyDescent="0.2">
      <c r="S72" s="16"/>
    </row>
    <row r="73" spans="19:19" x14ac:dyDescent="0.2">
      <c r="S73" s="16"/>
    </row>
    <row r="76" spans="19:19" x14ac:dyDescent="0.2">
      <c r="S76" s="16"/>
    </row>
    <row r="77" spans="19:19" x14ac:dyDescent="0.2">
      <c r="S77" s="16"/>
    </row>
    <row r="78" spans="19:19" x14ac:dyDescent="0.2">
      <c r="S78" s="16"/>
    </row>
    <row r="79" spans="19:19" x14ac:dyDescent="0.2">
      <c r="S79" s="16"/>
    </row>
    <row r="80" spans="19:19" x14ac:dyDescent="0.2">
      <c r="S80" s="16"/>
    </row>
    <row r="82" spans="19:19" x14ac:dyDescent="0.2">
      <c r="S82" s="16"/>
    </row>
    <row r="83" spans="19:19" x14ac:dyDescent="0.2">
      <c r="S83" s="16"/>
    </row>
    <row r="84" spans="19:19" x14ac:dyDescent="0.2">
      <c r="S84" s="16"/>
    </row>
    <row r="85" spans="19:19" x14ac:dyDescent="0.2">
      <c r="S85" s="16"/>
    </row>
    <row r="86" spans="19:19" x14ac:dyDescent="0.2">
      <c r="S86" s="16"/>
    </row>
    <row r="87" spans="19:19" x14ac:dyDescent="0.2">
      <c r="S87" s="16"/>
    </row>
    <row r="88" spans="19:19" x14ac:dyDescent="0.2">
      <c r="S88" s="16"/>
    </row>
    <row r="89" spans="19:19" x14ac:dyDescent="0.2">
      <c r="S89" s="16"/>
    </row>
    <row r="90" spans="19:19" x14ac:dyDescent="0.2">
      <c r="S90" s="16"/>
    </row>
    <row r="91" spans="19:19" x14ac:dyDescent="0.2">
      <c r="S91" s="16"/>
    </row>
    <row r="92" spans="19:19" x14ac:dyDescent="0.2">
      <c r="S92" s="16"/>
    </row>
    <row r="93" spans="19:19" x14ac:dyDescent="0.2">
      <c r="S93" s="16"/>
    </row>
    <row r="94" spans="19:19" x14ac:dyDescent="0.2">
      <c r="S94" s="16"/>
    </row>
    <row r="95" spans="19:19" x14ac:dyDescent="0.2">
      <c r="S95" s="16"/>
    </row>
    <row r="96" spans="19:19" x14ac:dyDescent="0.2">
      <c r="S96" s="16"/>
    </row>
    <row r="97" spans="19:19" x14ac:dyDescent="0.2">
      <c r="S97" s="16"/>
    </row>
    <row r="98" spans="19:19" x14ac:dyDescent="0.2">
      <c r="S98" s="16"/>
    </row>
    <row r="99" spans="19:19" x14ac:dyDescent="0.2">
      <c r="S99" s="16"/>
    </row>
    <row r="100" spans="19:19" x14ac:dyDescent="0.2">
      <c r="S100" s="16"/>
    </row>
    <row r="101" spans="19:19" x14ac:dyDescent="0.2">
      <c r="S101" s="16"/>
    </row>
    <row r="102" spans="19:19" x14ac:dyDescent="0.2">
      <c r="S102" s="16"/>
    </row>
    <row r="103" spans="19:19" x14ac:dyDescent="0.2">
      <c r="S103" s="16"/>
    </row>
    <row r="104" spans="19:19" x14ac:dyDescent="0.2">
      <c r="S104" s="16"/>
    </row>
    <row r="105" spans="19:19" x14ac:dyDescent="0.2">
      <c r="S105" s="16"/>
    </row>
    <row r="106" spans="19:19" x14ac:dyDescent="0.2">
      <c r="S106" s="16"/>
    </row>
    <row r="107" spans="19:19" x14ac:dyDescent="0.2">
      <c r="S107" s="16"/>
    </row>
    <row r="108" spans="19:19" x14ac:dyDescent="0.2">
      <c r="S108" s="16"/>
    </row>
    <row r="109" spans="19:19" x14ac:dyDescent="0.2">
      <c r="S109" s="16"/>
    </row>
    <row r="110" spans="19:19" x14ac:dyDescent="0.2">
      <c r="S110" s="16"/>
    </row>
    <row r="111" spans="19:19" x14ac:dyDescent="0.2">
      <c r="S111" s="16"/>
    </row>
    <row r="122" spans="19:19" x14ac:dyDescent="0.2">
      <c r="S122" s="16"/>
    </row>
    <row r="123" spans="19:19" x14ac:dyDescent="0.2">
      <c r="S123" s="16"/>
    </row>
    <row r="124" spans="19:19" x14ac:dyDescent="0.2">
      <c r="S124" s="16"/>
    </row>
    <row r="125" spans="19:19" x14ac:dyDescent="0.2">
      <c r="S125" s="16"/>
    </row>
    <row r="126" spans="19:19" x14ac:dyDescent="0.2">
      <c r="S126" s="16"/>
    </row>
    <row r="127" spans="19:19" x14ac:dyDescent="0.2">
      <c r="S127" s="16"/>
    </row>
    <row r="128" spans="19:19" x14ac:dyDescent="0.2">
      <c r="S128" s="16"/>
    </row>
    <row r="129" spans="19:19" x14ac:dyDescent="0.2">
      <c r="S129" s="16"/>
    </row>
    <row r="130" spans="19:19" x14ac:dyDescent="0.2">
      <c r="S130" s="16"/>
    </row>
    <row r="131" spans="19:19" x14ac:dyDescent="0.2">
      <c r="S131" s="16"/>
    </row>
    <row r="132" spans="19:19" x14ac:dyDescent="0.2">
      <c r="S132" s="16"/>
    </row>
    <row r="133" spans="19:19" x14ac:dyDescent="0.2">
      <c r="S133" s="16"/>
    </row>
    <row r="134" spans="19:19" x14ac:dyDescent="0.2">
      <c r="S134" s="16"/>
    </row>
    <row r="135" spans="19:19" x14ac:dyDescent="0.2">
      <c r="S135" s="16"/>
    </row>
    <row r="136" spans="19:19" x14ac:dyDescent="0.2">
      <c r="S136" s="16"/>
    </row>
    <row r="137" spans="19:19" x14ac:dyDescent="0.2">
      <c r="S137" s="16"/>
    </row>
    <row r="138" spans="19:19" x14ac:dyDescent="0.2">
      <c r="S138" s="16"/>
    </row>
    <row r="139" spans="19:19" x14ac:dyDescent="0.2">
      <c r="S139" s="16"/>
    </row>
    <row r="140" spans="19:19" x14ac:dyDescent="0.2">
      <c r="S140" s="16"/>
    </row>
    <row r="142" spans="19:19" x14ac:dyDescent="0.2">
      <c r="S142" s="16"/>
    </row>
    <row r="143" spans="19:19" x14ac:dyDescent="0.2">
      <c r="S143" s="16"/>
    </row>
    <row r="144" spans="19:19" x14ac:dyDescent="0.2">
      <c r="S144" s="16"/>
    </row>
    <row r="145" spans="19:19" x14ac:dyDescent="0.2">
      <c r="S145" s="16"/>
    </row>
    <row r="146" spans="19:19" x14ac:dyDescent="0.2">
      <c r="S146" s="16"/>
    </row>
    <row r="147" spans="19:19" x14ac:dyDescent="0.2">
      <c r="S147" s="16"/>
    </row>
    <row r="148" spans="19:19" x14ac:dyDescent="0.2">
      <c r="S148" s="16"/>
    </row>
    <row r="149" spans="19:19" x14ac:dyDescent="0.2">
      <c r="S149" s="16"/>
    </row>
    <row r="150" spans="19:19" x14ac:dyDescent="0.2">
      <c r="S150" s="16"/>
    </row>
    <row r="152" spans="19:19" x14ac:dyDescent="0.2">
      <c r="S152" s="16"/>
    </row>
    <row r="153" spans="19:19" x14ac:dyDescent="0.2">
      <c r="S153" s="16"/>
    </row>
    <row r="154" spans="19:19" x14ac:dyDescent="0.2">
      <c r="S154" s="16"/>
    </row>
    <row r="155" spans="19:19" x14ac:dyDescent="0.2">
      <c r="S155" s="16"/>
    </row>
    <row r="156" spans="19:19" x14ac:dyDescent="0.2">
      <c r="S156" s="16"/>
    </row>
    <row r="157" spans="19:19" x14ac:dyDescent="0.2">
      <c r="S157" s="16"/>
    </row>
    <row r="158" spans="19:19" x14ac:dyDescent="0.2">
      <c r="S158" s="16"/>
    </row>
    <row r="159" spans="19:19" x14ac:dyDescent="0.2">
      <c r="S159" s="16"/>
    </row>
    <row r="160" spans="19:19" x14ac:dyDescent="0.2">
      <c r="S160" s="16"/>
    </row>
    <row r="161" spans="19:19" x14ac:dyDescent="0.2">
      <c r="S161" s="16"/>
    </row>
    <row r="162" spans="19:19" x14ac:dyDescent="0.2">
      <c r="S162" s="16"/>
    </row>
    <row r="163" spans="19:19" x14ac:dyDescent="0.2">
      <c r="S163" s="16"/>
    </row>
    <row r="164" spans="19:19" x14ac:dyDescent="0.2">
      <c r="S164" s="16"/>
    </row>
    <row r="166" spans="19:19" x14ac:dyDescent="0.2">
      <c r="S166" s="16"/>
    </row>
    <row r="167" spans="19:19" x14ac:dyDescent="0.2">
      <c r="S167" s="16"/>
    </row>
    <row r="168" spans="19:19" x14ac:dyDescent="0.2">
      <c r="S168" s="16"/>
    </row>
    <row r="169" spans="19:19" x14ac:dyDescent="0.2">
      <c r="S169" s="16"/>
    </row>
    <row r="170" spans="19:19" x14ac:dyDescent="0.2">
      <c r="S170" s="16"/>
    </row>
    <row r="172" spans="19:19" x14ac:dyDescent="0.2">
      <c r="S172" s="16"/>
    </row>
    <row r="173" spans="19:19" x14ac:dyDescent="0.2">
      <c r="S173" s="16"/>
    </row>
    <row r="174" spans="19:19" x14ac:dyDescent="0.2">
      <c r="S174" s="16"/>
    </row>
    <row r="176" spans="19:19" x14ac:dyDescent="0.2">
      <c r="S176" s="16"/>
    </row>
    <row r="177" spans="19:19" x14ac:dyDescent="0.2">
      <c r="S177" s="16"/>
    </row>
    <row r="178" spans="19:19" x14ac:dyDescent="0.2">
      <c r="S178" s="16"/>
    </row>
    <row r="179" spans="19:19" x14ac:dyDescent="0.2">
      <c r="S179" s="16"/>
    </row>
    <row r="180" spans="19:19" x14ac:dyDescent="0.2">
      <c r="S180" s="16"/>
    </row>
    <row r="182" spans="19:19" x14ac:dyDescent="0.2">
      <c r="S182" s="16"/>
    </row>
    <row r="183" spans="19:19" x14ac:dyDescent="0.2">
      <c r="S183" s="16"/>
    </row>
    <row r="184" spans="19:19" x14ac:dyDescent="0.2">
      <c r="S184" s="16"/>
    </row>
    <row r="185" spans="19:19" x14ac:dyDescent="0.2">
      <c r="S185" s="16"/>
    </row>
    <row r="186" spans="19:19" x14ac:dyDescent="0.2">
      <c r="S186" s="16"/>
    </row>
    <row r="187" spans="19:19" x14ac:dyDescent="0.2">
      <c r="S187" s="16"/>
    </row>
    <row r="188" spans="19:19" x14ac:dyDescent="0.2">
      <c r="S188" s="16"/>
    </row>
    <row r="189" spans="19:19" x14ac:dyDescent="0.2">
      <c r="S189" s="16"/>
    </row>
    <row r="190" spans="19:19" x14ac:dyDescent="0.2">
      <c r="S190" s="16"/>
    </row>
    <row r="191" spans="19:19" x14ac:dyDescent="0.2">
      <c r="S191" s="16"/>
    </row>
    <row r="192" spans="19:19" x14ac:dyDescent="0.2">
      <c r="S192" s="16"/>
    </row>
    <row r="193" spans="19:19" x14ac:dyDescent="0.2">
      <c r="S193" s="16"/>
    </row>
    <row r="194" spans="19:19" x14ac:dyDescent="0.2">
      <c r="S194" s="16"/>
    </row>
    <row r="195" spans="19:19" x14ac:dyDescent="0.2">
      <c r="S195" s="16"/>
    </row>
    <row r="196" spans="19:19" x14ac:dyDescent="0.2">
      <c r="S196" s="16"/>
    </row>
    <row r="197" spans="19:19" x14ac:dyDescent="0.2">
      <c r="S197" s="16"/>
    </row>
    <row r="198" spans="19:19" x14ac:dyDescent="0.2">
      <c r="S198" s="16"/>
    </row>
    <row r="199" spans="19:19" x14ac:dyDescent="0.2">
      <c r="S199" s="16"/>
    </row>
    <row r="200" spans="19:19" x14ac:dyDescent="0.2">
      <c r="S200" s="16"/>
    </row>
    <row r="201" spans="19:19" x14ac:dyDescent="0.2">
      <c r="S201" s="16"/>
    </row>
    <row r="202" spans="19:19" x14ac:dyDescent="0.2">
      <c r="S202" s="16"/>
    </row>
    <row r="203" spans="19:19" x14ac:dyDescent="0.2">
      <c r="S203" s="16"/>
    </row>
    <row r="204" spans="19:19" x14ac:dyDescent="0.2">
      <c r="S204" s="16"/>
    </row>
    <row r="205" spans="19:19" x14ac:dyDescent="0.2">
      <c r="S205" s="16"/>
    </row>
    <row r="206" spans="19:19" x14ac:dyDescent="0.2">
      <c r="S206" s="16"/>
    </row>
    <row r="207" spans="19:19" x14ac:dyDescent="0.2">
      <c r="S207" s="16"/>
    </row>
    <row r="208" spans="19:19" x14ac:dyDescent="0.2">
      <c r="S208" s="16"/>
    </row>
    <row r="209" spans="19:19" x14ac:dyDescent="0.2">
      <c r="S209" s="16"/>
    </row>
    <row r="210" spans="19:19" x14ac:dyDescent="0.2">
      <c r="S210" s="16"/>
    </row>
    <row r="212" spans="19:19" x14ac:dyDescent="0.2">
      <c r="S212" s="16"/>
    </row>
    <row r="213" spans="19:19" x14ac:dyDescent="0.2">
      <c r="S213" s="16"/>
    </row>
    <row r="214" spans="19:19" x14ac:dyDescent="0.2">
      <c r="S214" s="16"/>
    </row>
    <row r="215" spans="19:19" x14ac:dyDescent="0.2">
      <c r="S215" s="16"/>
    </row>
    <row r="216" spans="19:19" x14ac:dyDescent="0.2">
      <c r="S216" s="16"/>
    </row>
    <row r="217" spans="19:19" x14ac:dyDescent="0.2">
      <c r="S217" s="16"/>
    </row>
    <row r="218" spans="19:19" x14ac:dyDescent="0.2">
      <c r="S218" s="16"/>
    </row>
    <row r="219" spans="19:19" x14ac:dyDescent="0.2">
      <c r="S219" s="16"/>
    </row>
    <row r="220" spans="19:19" x14ac:dyDescent="0.2">
      <c r="S220" s="16"/>
    </row>
    <row r="221" spans="19:19" x14ac:dyDescent="0.2">
      <c r="S221" s="16"/>
    </row>
    <row r="222" spans="19:19" x14ac:dyDescent="0.2">
      <c r="S222" s="16"/>
    </row>
    <row r="223" spans="19:19" x14ac:dyDescent="0.2">
      <c r="S223" s="16"/>
    </row>
    <row r="224" spans="19:19" x14ac:dyDescent="0.2">
      <c r="S224" s="16"/>
    </row>
    <row r="225" spans="19:19" x14ac:dyDescent="0.2">
      <c r="S225" s="16"/>
    </row>
    <row r="226" spans="19:19" x14ac:dyDescent="0.2">
      <c r="S226" s="16"/>
    </row>
    <row r="227" spans="19:19" x14ac:dyDescent="0.2">
      <c r="S227" s="16"/>
    </row>
    <row r="228" spans="19:19" x14ac:dyDescent="0.2">
      <c r="S228" s="16"/>
    </row>
    <row r="229" spans="19:19" x14ac:dyDescent="0.2">
      <c r="S229" s="16"/>
    </row>
    <row r="230" spans="19:19" x14ac:dyDescent="0.2">
      <c r="S230" s="16"/>
    </row>
    <row r="231" spans="19:19" x14ac:dyDescent="0.2">
      <c r="S231" s="16"/>
    </row>
    <row r="232" spans="19:19" x14ac:dyDescent="0.2">
      <c r="S232" s="16"/>
    </row>
    <row r="233" spans="19:19" x14ac:dyDescent="0.2">
      <c r="S233" s="16"/>
    </row>
    <row r="234" spans="19:19" x14ac:dyDescent="0.2">
      <c r="S234" s="16"/>
    </row>
    <row r="235" spans="19:19" x14ac:dyDescent="0.2">
      <c r="S235" s="16"/>
    </row>
    <row r="236" spans="19:19" x14ac:dyDescent="0.2">
      <c r="S236" s="16"/>
    </row>
    <row r="237" spans="19:19" x14ac:dyDescent="0.2">
      <c r="S237" s="16"/>
    </row>
    <row r="238" spans="19:19" x14ac:dyDescent="0.2">
      <c r="S238" s="16"/>
    </row>
    <row r="239" spans="19:19" x14ac:dyDescent="0.2">
      <c r="S239" s="16"/>
    </row>
    <row r="240" spans="19:19" x14ac:dyDescent="0.2">
      <c r="S240" s="16"/>
    </row>
    <row r="241" spans="19:19" x14ac:dyDescent="0.2">
      <c r="S241" s="16"/>
    </row>
    <row r="242" spans="19:19" x14ac:dyDescent="0.2">
      <c r="S242" s="16"/>
    </row>
    <row r="243" spans="19:19" x14ac:dyDescent="0.2">
      <c r="S243" s="16"/>
    </row>
    <row r="244" spans="19:19" x14ac:dyDescent="0.2">
      <c r="S244" s="16"/>
    </row>
    <row r="245" spans="19:19" x14ac:dyDescent="0.2">
      <c r="S245" s="16"/>
    </row>
    <row r="246" spans="19:19" x14ac:dyDescent="0.2">
      <c r="S246" s="16"/>
    </row>
    <row r="247" spans="19:19" x14ac:dyDescent="0.2">
      <c r="S247" s="16"/>
    </row>
    <row r="248" spans="19:19" x14ac:dyDescent="0.2">
      <c r="S248" s="16"/>
    </row>
    <row r="249" spans="19:19" x14ac:dyDescent="0.2">
      <c r="S249" s="16"/>
    </row>
    <row r="250" spans="19:19" x14ac:dyDescent="0.2">
      <c r="S250" s="16"/>
    </row>
    <row r="251" spans="19:19" x14ac:dyDescent="0.2">
      <c r="S251" s="16"/>
    </row>
    <row r="252" spans="19:19" x14ac:dyDescent="0.2">
      <c r="S252" s="16"/>
    </row>
    <row r="253" spans="19:19" x14ac:dyDescent="0.2">
      <c r="S253" s="16"/>
    </row>
    <row r="254" spans="19:19" x14ac:dyDescent="0.2">
      <c r="S254" s="16"/>
    </row>
    <row r="255" spans="19:19" x14ac:dyDescent="0.2">
      <c r="S255" s="16"/>
    </row>
    <row r="256" spans="19:19" x14ac:dyDescent="0.2">
      <c r="S256" s="16"/>
    </row>
    <row r="257" spans="19:19" x14ac:dyDescent="0.2">
      <c r="S257" s="16"/>
    </row>
    <row r="258" spans="19:19" x14ac:dyDescent="0.2">
      <c r="S258" s="16"/>
    </row>
    <row r="259" spans="19:19" x14ac:dyDescent="0.2">
      <c r="S259" s="16"/>
    </row>
    <row r="260" spans="19:19" x14ac:dyDescent="0.2">
      <c r="S260" s="16"/>
    </row>
    <row r="261" spans="19:19" x14ac:dyDescent="0.2">
      <c r="S261" s="16"/>
    </row>
    <row r="262" spans="19:19" x14ac:dyDescent="0.2">
      <c r="S262" s="16"/>
    </row>
    <row r="263" spans="19:19" x14ac:dyDescent="0.2">
      <c r="S263" s="16"/>
    </row>
    <row r="264" spans="19:19" x14ac:dyDescent="0.2">
      <c r="S264" s="16"/>
    </row>
    <row r="265" spans="19:19" x14ac:dyDescent="0.2">
      <c r="S265" s="16"/>
    </row>
    <row r="266" spans="19:19" x14ac:dyDescent="0.2">
      <c r="S266" s="16"/>
    </row>
    <row r="267" spans="19:19" x14ac:dyDescent="0.2">
      <c r="S267" s="16"/>
    </row>
    <row r="268" spans="19:19" x14ac:dyDescent="0.2">
      <c r="S268" s="16"/>
    </row>
    <row r="269" spans="19:19" x14ac:dyDescent="0.2">
      <c r="S269" s="16"/>
    </row>
    <row r="270" spans="19:19" x14ac:dyDescent="0.2">
      <c r="S270" s="16"/>
    </row>
    <row r="272" spans="19:19" x14ac:dyDescent="0.2">
      <c r="S272" s="16"/>
    </row>
    <row r="273" spans="19:19" x14ac:dyDescent="0.2">
      <c r="S273" s="16"/>
    </row>
    <row r="274" spans="19:19" x14ac:dyDescent="0.2">
      <c r="S274" s="16"/>
    </row>
    <row r="275" spans="19:19" x14ac:dyDescent="0.2">
      <c r="S275" s="16"/>
    </row>
    <row r="276" spans="19:19" x14ac:dyDescent="0.2">
      <c r="S276" s="16"/>
    </row>
    <row r="277" spans="19:19" x14ac:dyDescent="0.2">
      <c r="S277" s="16"/>
    </row>
    <row r="278" spans="19:19" x14ac:dyDescent="0.2">
      <c r="S278" s="16"/>
    </row>
    <row r="279" spans="19:19" x14ac:dyDescent="0.2">
      <c r="S279" s="16"/>
    </row>
    <row r="280" spans="19:19" x14ac:dyDescent="0.2">
      <c r="S280" s="16"/>
    </row>
    <row r="281" spans="19:19" x14ac:dyDescent="0.2">
      <c r="S281" s="16"/>
    </row>
    <row r="282" spans="19:19" x14ac:dyDescent="0.2">
      <c r="S282" s="16"/>
    </row>
    <row r="283" spans="19:19" x14ac:dyDescent="0.2">
      <c r="S283" s="16"/>
    </row>
    <row r="284" spans="19:19" x14ac:dyDescent="0.2">
      <c r="S284" s="16"/>
    </row>
    <row r="285" spans="19:19" x14ac:dyDescent="0.2">
      <c r="S285" s="16"/>
    </row>
    <row r="286" spans="19:19" x14ac:dyDescent="0.2">
      <c r="S286" s="16"/>
    </row>
    <row r="287" spans="19:19" x14ac:dyDescent="0.2">
      <c r="S287" s="16"/>
    </row>
    <row r="288" spans="19:19" x14ac:dyDescent="0.2">
      <c r="S288" s="16"/>
    </row>
    <row r="289" spans="19:19" x14ac:dyDescent="0.2">
      <c r="S289" s="16"/>
    </row>
    <row r="290" spans="19:19" x14ac:dyDescent="0.2">
      <c r="S290" s="16"/>
    </row>
    <row r="291" spans="19:19" x14ac:dyDescent="0.2">
      <c r="S291" s="16"/>
    </row>
    <row r="292" spans="19:19" x14ac:dyDescent="0.2">
      <c r="S292" s="16"/>
    </row>
    <row r="293" spans="19:19" x14ac:dyDescent="0.2">
      <c r="S293" s="16"/>
    </row>
    <row r="294" spans="19:19" x14ac:dyDescent="0.2">
      <c r="S294" s="16"/>
    </row>
    <row r="295" spans="19:19" x14ac:dyDescent="0.2">
      <c r="S295" s="16"/>
    </row>
    <row r="296" spans="19:19" x14ac:dyDescent="0.2">
      <c r="S296" s="16"/>
    </row>
    <row r="297" spans="19:19" x14ac:dyDescent="0.2">
      <c r="S297" s="16"/>
    </row>
    <row r="298" spans="19:19" x14ac:dyDescent="0.2">
      <c r="S298" s="16"/>
    </row>
    <row r="299" spans="19:19" x14ac:dyDescent="0.2">
      <c r="S299" s="16"/>
    </row>
    <row r="300" spans="19:19" x14ac:dyDescent="0.2">
      <c r="S300" s="16"/>
    </row>
    <row r="301" spans="19:19" x14ac:dyDescent="0.2">
      <c r="S301" s="16"/>
    </row>
    <row r="302" spans="19:19" x14ac:dyDescent="0.2">
      <c r="S302" s="16"/>
    </row>
    <row r="303" spans="19:19" x14ac:dyDescent="0.2">
      <c r="S303" s="16"/>
    </row>
    <row r="304" spans="19:19" x14ac:dyDescent="0.2">
      <c r="S304" s="16"/>
    </row>
    <row r="305" spans="19:19" x14ac:dyDescent="0.2">
      <c r="S305" s="16"/>
    </row>
    <row r="306" spans="19:19" x14ac:dyDescent="0.2">
      <c r="S306" s="16"/>
    </row>
    <row r="307" spans="19:19" x14ac:dyDescent="0.2">
      <c r="S307" s="16"/>
    </row>
    <row r="308" spans="19:19" x14ac:dyDescent="0.2">
      <c r="S308" s="16"/>
    </row>
    <row r="309" spans="19:19" x14ac:dyDescent="0.2">
      <c r="S309" s="16"/>
    </row>
    <row r="310" spans="19:19" x14ac:dyDescent="0.2">
      <c r="S310" s="16"/>
    </row>
    <row r="311" spans="19:19" x14ac:dyDescent="0.2">
      <c r="S311" s="16"/>
    </row>
    <row r="312" spans="19:19" x14ac:dyDescent="0.2">
      <c r="S312" s="16"/>
    </row>
    <row r="313" spans="19:19" x14ac:dyDescent="0.2">
      <c r="S313" s="16"/>
    </row>
    <row r="314" spans="19:19" x14ac:dyDescent="0.2">
      <c r="S314" s="16"/>
    </row>
    <row r="315" spans="19:19" x14ac:dyDescent="0.2">
      <c r="S315" s="16"/>
    </row>
    <row r="316" spans="19:19" x14ac:dyDescent="0.2">
      <c r="S316" s="16"/>
    </row>
    <row r="317" spans="19:19" x14ac:dyDescent="0.2">
      <c r="S317" s="16"/>
    </row>
    <row r="319" spans="19:19" x14ac:dyDescent="0.2">
      <c r="S319" s="16"/>
    </row>
    <row r="320" spans="19:19" x14ac:dyDescent="0.2">
      <c r="S320" s="16"/>
    </row>
    <row r="322" spans="19:19" x14ac:dyDescent="0.2">
      <c r="S322" s="16"/>
    </row>
    <row r="323" spans="19:19" x14ac:dyDescent="0.2">
      <c r="S323" s="16"/>
    </row>
    <row r="324" spans="19:19" x14ac:dyDescent="0.2">
      <c r="S324" s="16"/>
    </row>
    <row r="325" spans="19:19" x14ac:dyDescent="0.2">
      <c r="S325" s="16"/>
    </row>
    <row r="326" spans="19:19" x14ac:dyDescent="0.2">
      <c r="S326" s="16"/>
    </row>
    <row r="327" spans="19:19" x14ac:dyDescent="0.2">
      <c r="S327" s="16"/>
    </row>
    <row r="329" spans="19:19" x14ac:dyDescent="0.2">
      <c r="S329" s="16"/>
    </row>
    <row r="330" spans="19:19" x14ac:dyDescent="0.2">
      <c r="S330" s="16"/>
    </row>
    <row r="332" spans="19:19" x14ac:dyDescent="0.2">
      <c r="S332" s="16"/>
    </row>
    <row r="333" spans="19:19" x14ac:dyDescent="0.2">
      <c r="S333" s="16"/>
    </row>
    <row r="334" spans="19:19" x14ac:dyDescent="0.2">
      <c r="S334" s="16"/>
    </row>
    <row r="335" spans="19:19" x14ac:dyDescent="0.2">
      <c r="S335" s="16"/>
    </row>
    <row r="336" spans="19:19" x14ac:dyDescent="0.2">
      <c r="S336" s="16"/>
    </row>
    <row r="337" spans="19:19" x14ac:dyDescent="0.2">
      <c r="S337" s="16"/>
    </row>
    <row r="339" spans="19:19" x14ac:dyDescent="0.2">
      <c r="S339" s="16"/>
    </row>
    <row r="340" spans="19:19" x14ac:dyDescent="0.2">
      <c r="S340" s="16"/>
    </row>
    <row r="342" spans="19:19" x14ac:dyDescent="0.2">
      <c r="S342" s="16"/>
    </row>
    <row r="343" spans="19:19" x14ac:dyDescent="0.2">
      <c r="S343" s="16"/>
    </row>
    <row r="344" spans="19:19" x14ac:dyDescent="0.2">
      <c r="S344" s="16"/>
    </row>
    <row r="345" spans="19:19" x14ac:dyDescent="0.2">
      <c r="S345" s="16"/>
    </row>
    <row r="346" spans="19:19" x14ac:dyDescent="0.2">
      <c r="S346" s="16"/>
    </row>
    <row r="347" spans="19:19" x14ac:dyDescent="0.2">
      <c r="S347" s="16"/>
    </row>
    <row r="349" spans="19:19" x14ac:dyDescent="0.2">
      <c r="S349" s="16"/>
    </row>
    <row r="350" spans="19:19" x14ac:dyDescent="0.2">
      <c r="S350" s="16"/>
    </row>
    <row r="351" spans="19:19" x14ac:dyDescent="0.2">
      <c r="S351" s="16"/>
    </row>
    <row r="362" spans="19:19" x14ac:dyDescent="0.2">
      <c r="S362" s="16"/>
    </row>
    <row r="363" spans="19:19" x14ac:dyDescent="0.2">
      <c r="S363" s="16"/>
    </row>
    <row r="364" spans="19:19" x14ac:dyDescent="0.2">
      <c r="S364" s="16"/>
    </row>
    <row r="365" spans="19:19" x14ac:dyDescent="0.2">
      <c r="S365" s="16"/>
    </row>
    <row r="366" spans="19:19" x14ac:dyDescent="0.2">
      <c r="S366" s="16"/>
    </row>
    <row r="367" spans="19:19" x14ac:dyDescent="0.2">
      <c r="S367" s="16"/>
    </row>
    <row r="368" spans="19:19" x14ac:dyDescent="0.2">
      <c r="S368" s="16"/>
    </row>
    <row r="369" spans="19:19" x14ac:dyDescent="0.2">
      <c r="S369" s="16"/>
    </row>
    <row r="370" spans="19:19" x14ac:dyDescent="0.2">
      <c r="S370" s="16"/>
    </row>
    <row r="371" spans="19:19" x14ac:dyDescent="0.2">
      <c r="S371" s="16"/>
    </row>
    <row r="372" spans="19:19" x14ac:dyDescent="0.2">
      <c r="S372" s="16"/>
    </row>
    <row r="373" spans="19:19" x14ac:dyDescent="0.2">
      <c r="S373" s="16"/>
    </row>
    <row r="374" spans="19:19" x14ac:dyDescent="0.2">
      <c r="S374" s="16"/>
    </row>
    <row r="375" spans="19:19" x14ac:dyDescent="0.2">
      <c r="S375" s="16"/>
    </row>
    <row r="376" spans="19:19" x14ac:dyDescent="0.2">
      <c r="S376" s="16"/>
    </row>
    <row r="377" spans="19:19" x14ac:dyDescent="0.2">
      <c r="S377" s="16"/>
    </row>
    <row r="378" spans="19:19" x14ac:dyDescent="0.2">
      <c r="S378" s="16"/>
    </row>
    <row r="379" spans="19:19" x14ac:dyDescent="0.2">
      <c r="S379" s="16"/>
    </row>
    <row r="380" spans="19:19" x14ac:dyDescent="0.2">
      <c r="S380" s="16"/>
    </row>
    <row r="381" spans="19:19" x14ac:dyDescent="0.2">
      <c r="S381" s="16"/>
    </row>
    <row r="382" spans="19:19" x14ac:dyDescent="0.2">
      <c r="S382" s="16"/>
    </row>
    <row r="383" spans="19:19" x14ac:dyDescent="0.2">
      <c r="S383" s="16"/>
    </row>
    <row r="384" spans="19:19" x14ac:dyDescent="0.2">
      <c r="S384" s="16"/>
    </row>
    <row r="385" spans="19:19" x14ac:dyDescent="0.2">
      <c r="S385" s="16"/>
    </row>
    <row r="386" spans="19:19" x14ac:dyDescent="0.2">
      <c r="S386" s="16"/>
    </row>
    <row r="387" spans="19:19" x14ac:dyDescent="0.2">
      <c r="S387" s="16"/>
    </row>
    <row r="388" spans="19:19" x14ac:dyDescent="0.2">
      <c r="S388" s="16"/>
    </row>
    <row r="389" spans="19:19" x14ac:dyDescent="0.2">
      <c r="S389" s="16"/>
    </row>
    <row r="390" spans="19:19" x14ac:dyDescent="0.2">
      <c r="S390" s="16"/>
    </row>
    <row r="391" spans="19:19" x14ac:dyDescent="0.2">
      <c r="S391" s="16"/>
    </row>
    <row r="392" spans="19:19" x14ac:dyDescent="0.2">
      <c r="S392" s="16"/>
    </row>
    <row r="393" spans="19:19" x14ac:dyDescent="0.2">
      <c r="S393" s="16"/>
    </row>
    <row r="394" spans="19:19" x14ac:dyDescent="0.2">
      <c r="S394" s="16"/>
    </row>
    <row r="395" spans="19:19" x14ac:dyDescent="0.2">
      <c r="S395" s="16"/>
    </row>
    <row r="396" spans="19:19" x14ac:dyDescent="0.2">
      <c r="S396" s="16"/>
    </row>
    <row r="397" spans="19:19" x14ac:dyDescent="0.2">
      <c r="S397" s="16"/>
    </row>
    <row r="398" spans="19:19" x14ac:dyDescent="0.2">
      <c r="S398" s="16"/>
    </row>
    <row r="399" spans="19:19" x14ac:dyDescent="0.2">
      <c r="S399" s="16"/>
    </row>
    <row r="400" spans="19:19" x14ac:dyDescent="0.2">
      <c r="S400" s="16"/>
    </row>
    <row r="401" spans="19:19" x14ac:dyDescent="0.2">
      <c r="S401" s="16"/>
    </row>
    <row r="402" spans="19:19" x14ac:dyDescent="0.2">
      <c r="S402" s="16"/>
    </row>
    <row r="403" spans="19:19" x14ac:dyDescent="0.2">
      <c r="S403" s="16"/>
    </row>
    <row r="404" spans="19:19" x14ac:dyDescent="0.2">
      <c r="S404" s="16"/>
    </row>
    <row r="405" spans="19:19" x14ac:dyDescent="0.2">
      <c r="S405" s="16"/>
    </row>
    <row r="406" spans="19:19" x14ac:dyDescent="0.2">
      <c r="S406" s="16"/>
    </row>
    <row r="407" spans="19:19" x14ac:dyDescent="0.2">
      <c r="S407" s="16"/>
    </row>
    <row r="408" spans="19:19" x14ac:dyDescent="0.2">
      <c r="S408" s="16"/>
    </row>
    <row r="409" spans="19:19" x14ac:dyDescent="0.2">
      <c r="S409" s="16"/>
    </row>
    <row r="410" spans="19:19" x14ac:dyDescent="0.2">
      <c r="S410" s="16"/>
    </row>
    <row r="411" spans="19:19" x14ac:dyDescent="0.2">
      <c r="S411" s="16"/>
    </row>
    <row r="412" spans="19:19" x14ac:dyDescent="0.2">
      <c r="S412" s="16"/>
    </row>
    <row r="413" spans="19:19" x14ac:dyDescent="0.2">
      <c r="S413" s="16"/>
    </row>
    <row r="414" spans="19:19" x14ac:dyDescent="0.2">
      <c r="S414" s="16"/>
    </row>
    <row r="415" spans="19:19" x14ac:dyDescent="0.2">
      <c r="S415" s="16"/>
    </row>
    <row r="416" spans="19:19" x14ac:dyDescent="0.2">
      <c r="S416" s="16"/>
    </row>
    <row r="417" spans="19:19" x14ac:dyDescent="0.2">
      <c r="S417" s="16"/>
    </row>
    <row r="418" spans="19:19" x14ac:dyDescent="0.2">
      <c r="S418" s="16"/>
    </row>
    <row r="419" spans="19:19" x14ac:dyDescent="0.2">
      <c r="S419" s="16"/>
    </row>
    <row r="420" spans="19:19" x14ac:dyDescent="0.2">
      <c r="S420" s="16"/>
    </row>
    <row r="421" spans="19:19" x14ac:dyDescent="0.2">
      <c r="S421" s="16"/>
    </row>
    <row r="422" spans="19:19" x14ac:dyDescent="0.2">
      <c r="S422" s="16"/>
    </row>
    <row r="423" spans="19:19" x14ac:dyDescent="0.2">
      <c r="S423" s="16"/>
    </row>
    <row r="424" spans="19:19" x14ac:dyDescent="0.2">
      <c r="S424" s="16"/>
    </row>
    <row r="425" spans="19:19" x14ac:dyDescent="0.2">
      <c r="S425" s="16"/>
    </row>
    <row r="426" spans="19:19" x14ac:dyDescent="0.2">
      <c r="S426" s="16"/>
    </row>
    <row r="427" spans="19:19" x14ac:dyDescent="0.2">
      <c r="S427" s="16"/>
    </row>
    <row r="428" spans="19:19" x14ac:dyDescent="0.2">
      <c r="S428" s="16"/>
    </row>
    <row r="429" spans="19:19" x14ac:dyDescent="0.2">
      <c r="S429" s="16"/>
    </row>
    <row r="430" spans="19:19" x14ac:dyDescent="0.2">
      <c r="S430" s="16"/>
    </row>
    <row r="432" spans="19:19" x14ac:dyDescent="0.2">
      <c r="S432" s="16"/>
    </row>
    <row r="433" spans="19:19" x14ac:dyDescent="0.2">
      <c r="S433" s="16"/>
    </row>
    <row r="434" spans="19:19" x14ac:dyDescent="0.2">
      <c r="S434" s="16"/>
    </row>
    <row r="435" spans="19:19" x14ac:dyDescent="0.2">
      <c r="S435" s="16"/>
    </row>
    <row r="436" spans="19:19" x14ac:dyDescent="0.2">
      <c r="S436" s="16"/>
    </row>
    <row r="437" spans="19:19" x14ac:dyDescent="0.2">
      <c r="S437" s="16"/>
    </row>
    <row r="438" spans="19:19" x14ac:dyDescent="0.2">
      <c r="S438" s="16"/>
    </row>
    <row r="439" spans="19:19" x14ac:dyDescent="0.2">
      <c r="S439" s="16"/>
    </row>
    <row r="440" spans="19:19" x14ac:dyDescent="0.2">
      <c r="S440" s="16"/>
    </row>
    <row r="441" spans="19:19" x14ac:dyDescent="0.2">
      <c r="S441" s="16"/>
    </row>
    <row r="442" spans="19:19" x14ac:dyDescent="0.2">
      <c r="S442" s="16"/>
    </row>
    <row r="443" spans="19:19" x14ac:dyDescent="0.2">
      <c r="S443" s="16"/>
    </row>
    <row r="444" spans="19:19" x14ac:dyDescent="0.2">
      <c r="S444" s="16"/>
    </row>
    <row r="445" spans="19:19" x14ac:dyDescent="0.2">
      <c r="S445" s="16"/>
    </row>
    <row r="446" spans="19:19" x14ac:dyDescent="0.2">
      <c r="S446" s="16"/>
    </row>
    <row r="447" spans="19:19" x14ac:dyDescent="0.2">
      <c r="S447" s="16"/>
    </row>
    <row r="448" spans="19:19" x14ac:dyDescent="0.2">
      <c r="S448" s="16"/>
    </row>
    <row r="449" spans="19:19" x14ac:dyDescent="0.2">
      <c r="S449" s="16"/>
    </row>
    <row r="450" spans="19:19" x14ac:dyDescent="0.2">
      <c r="S450" s="16"/>
    </row>
    <row r="452" spans="19:19" x14ac:dyDescent="0.2">
      <c r="S452" s="16"/>
    </row>
    <row r="453" spans="19:19" x14ac:dyDescent="0.2">
      <c r="S453" s="16"/>
    </row>
    <row r="454" spans="19:19" x14ac:dyDescent="0.2">
      <c r="S454" s="16"/>
    </row>
    <row r="455" spans="19:19" x14ac:dyDescent="0.2">
      <c r="S455" s="16"/>
    </row>
    <row r="456" spans="19:19" x14ac:dyDescent="0.2">
      <c r="S456" s="16"/>
    </row>
    <row r="457" spans="19:19" x14ac:dyDescent="0.2">
      <c r="S457" s="16"/>
    </row>
    <row r="458" spans="19:19" x14ac:dyDescent="0.2">
      <c r="S458" s="16"/>
    </row>
    <row r="459" spans="19:19" x14ac:dyDescent="0.2">
      <c r="S459" s="16"/>
    </row>
    <row r="462" spans="19:19" x14ac:dyDescent="0.2">
      <c r="S462" s="16"/>
    </row>
    <row r="463" spans="19:19" x14ac:dyDescent="0.2">
      <c r="S463" s="16"/>
    </row>
    <row r="464" spans="19:19" x14ac:dyDescent="0.2">
      <c r="S464" s="16"/>
    </row>
    <row r="465" spans="19:19" x14ac:dyDescent="0.2">
      <c r="S465" s="16"/>
    </row>
    <row r="466" spans="19:19" x14ac:dyDescent="0.2">
      <c r="S466" s="16"/>
    </row>
    <row r="467" spans="19:19" x14ac:dyDescent="0.2">
      <c r="S467" s="16"/>
    </row>
    <row r="468" spans="19:19" x14ac:dyDescent="0.2">
      <c r="S468" s="16"/>
    </row>
    <row r="469" spans="19:19" x14ac:dyDescent="0.2">
      <c r="S469" s="16"/>
    </row>
    <row r="470" spans="19:19" x14ac:dyDescent="0.2">
      <c r="S470" s="16"/>
    </row>
    <row r="472" spans="19:19" x14ac:dyDescent="0.2">
      <c r="S472" s="16"/>
    </row>
    <row r="473" spans="19:19" x14ac:dyDescent="0.2">
      <c r="S473" s="16"/>
    </row>
    <row r="476" spans="19:19" x14ac:dyDescent="0.2">
      <c r="S476" s="16"/>
    </row>
    <row r="478" spans="19:19" x14ac:dyDescent="0.2">
      <c r="S478" s="16"/>
    </row>
    <row r="479" spans="19:19" x14ac:dyDescent="0.2">
      <c r="S479" s="16"/>
    </row>
    <row r="482" spans="19:19" x14ac:dyDescent="0.2">
      <c r="S482" s="16"/>
    </row>
    <row r="483" spans="19:19" x14ac:dyDescent="0.2">
      <c r="S483" s="16"/>
    </row>
    <row r="484" spans="19:19" x14ac:dyDescent="0.2">
      <c r="S484" s="16"/>
    </row>
    <row r="485" spans="19:19" x14ac:dyDescent="0.2">
      <c r="S485" s="16"/>
    </row>
    <row r="486" spans="19:19" x14ac:dyDescent="0.2">
      <c r="S486" s="16"/>
    </row>
    <row r="487" spans="19:19" x14ac:dyDescent="0.2">
      <c r="S487" s="16"/>
    </row>
    <row r="488" spans="19:19" x14ac:dyDescent="0.2">
      <c r="S488" s="16"/>
    </row>
    <row r="489" spans="19:19" x14ac:dyDescent="0.2">
      <c r="S489" s="16"/>
    </row>
    <row r="490" spans="19:19" x14ac:dyDescent="0.2">
      <c r="S490" s="16"/>
    </row>
    <row r="492" spans="19:19" x14ac:dyDescent="0.2">
      <c r="S492" s="16"/>
    </row>
    <row r="493" spans="19:19" x14ac:dyDescent="0.2">
      <c r="S493" s="16"/>
    </row>
    <row r="494" spans="19:19" x14ac:dyDescent="0.2">
      <c r="S494" s="16"/>
    </row>
    <row r="495" spans="19:19" x14ac:dyDescent="0.2">
      <c r="S495" s="16"/>
    </row>
    <row r="496" spans="19:19" x14ac:dyDescent="0.2">
      <c r="S496" s="16"/>
    </row>
    <row r="497" spans="19:19" x14ac:dyDescent="0.2">
      <c r="S497" s="16"/>
    </row>
    <row r="498" spans="19:19" x14ac:dyDescent="0.2">
      <c r="S498" s="16"/>
    </row>
    <row r="499" spans="19:19" x14ac:dyDescent="0.2">
      <c r="S499" s="16"/>
    </row>
    <row r="500" spans="19:19" x14ac:dyDescent="0.2">
      <c r="S500" s="16"/>
    </row>
    <row r="503" spans="19:19" x14ac:dyDescent="0.2">
      <c r="S503" s="16"/>
    </row>
    <row r="504" spans="19:19" x14ac:dyDescent="0.2">
      <c r="S504" s="16"/>
    </row>
    <row r="507" spans="19:19" x14ac:dyDescent="0.2">
      <c r="S507" s="16"/>
    </row>
    <row r="509" spans="19:19" x14ac:dyDescent="0.2">
      <c r="S509" s="16"/>
    </row>
    <row r="512" spans="19:19" x14ac:dyDescent="0.2">
      <c r="S512" s="16"/>
    </row>
    <row r="513" spans="19:19" x14ac:dyDescent="0.2">
      <c r="S513" s="16"/>
    </row>
    <row r="514" spans="19:19" x14ac:dyDescent="0.2">
      <c r="S514" s="16"/>
    </row>
    <row r="516" spans="19:19" x14ac:dyDescent="0.2">
      <c r="S516" s="16"/>
    </row>
    <row r="517" spans="19:19" x14ac:dyDescent="0.2">
      <c r="S517" s="16"/>
    </row>
    <row r="518" spans="19:19" x14ac:dyDescent="0.2">
      <c r="S518" s="16"/>
    </row>
    <row r="519" spans="19:19" x14ac:dyDescent="0.2">
      <c r="S519" s="16"/>
    </row>
    <row r="520" spans="19:19" x14ac:dyDescent="0.2">
      <c r="S520" s="16"/>
    </row>
    <row r="521" spans="19:19" x14ac:dyDescent="0.2">
      <c r="S521" s="16"/>
    </row>
    <row r="522" spans="19:19" x14ac:dyDescent="0.2">
      <c r="S522" s="16"/>
    </row>
    <row r="523" spans="19:19" x14ac:dyDescent="0.2">
      <c r="S523" s="16"/>
    </row>
    <row r="524" spans="19:19" x14ac:dyDescent="0.2">
      <c r="S524" s="16"/>
    </row>
    <row r="525" spans="19:19" x14ac:dyDescent="0.2">
      <c r="S525" s="16"/>
    </row>
    <row r="526" spans="19:19" x14ac:dyDescent="0.2">
      <c r="S526" s="16"/>
    </row>
    <row r="527" spans="19:19" x14ac:dyDescent="0.2">
      <c r="S527" s="16"/>
    </row>
    <row r="528" spans="19:19" x14ac:dyDescent="0.2">
      <c r="S528" s="16"/>
    </row>
    <row r="529" spans="19:19" x14ac:dyDescent="0.2">
      <c r="S529" s="16"/>
    </row>
    <row r="530" spans="19:19" x14ac:dyDescent="0.2">
      <c r="S530" s="16"/>
    </row>
    <row r="532" spans="19:19" x14ac:dyDescent="0.2">
      <c r="S532" s="16"/>
    </row>
    <row r="533" spans="19:19" x14ac:dyDescent="0.2">
      <c r="S533" s="16"/>
    </row>
    <row r="534" spans="19:19" x14ac:dyDescent="0.2">
      <c r="S534" s="16"/>
    </row>
    <row r="535" spans="19:19" x14ac:dyDescent="0.2">
      <c r="S535" s="16"/>
    </row>
    <row r="536" spans="19:19" x14ac:dyDescent="0.2">
      <c r="S536" s="16"/>
    </row>
    <row r="537" spans="19:19" x14ac:dyDescent="0.2">
      <c r="S537" s="16"/>
    </row>
    <row r="538" spans="19:19" x14ac:dyDescent="0.2">
      <c r="S538" s="16"/>
    </row>
    <row r="539" spans="19:19" x14ac:dyDescent="0.2">
      <c r="S539" s="16"/>
    </row>
    <row r="540" spans="19:19" x14ac:dyDescent="0.2">
      <c r="S540" s="16"/>
    </row>
    <row r="541" spans="19:19" x14ac:dyDescent="0.2">
      <c r="S541" s="16"/>
    </row>
    <row r="542" spans="19:19" x14ac:dyDescent="0.2">
      <c r="S542" s="16"/>
    </row>
    <row r="543" spans="19:19" x14ac:dyDescent="0.2">
      <c r="S543" s="16"/>
    </row>
    <row r="544" spans="19:19" x14ac:dyDescent="0.2">
      <c r="S544" s="16"/>
    </row>
    <row r="545" spans="19:19" x14ac:dyDescent="0.2">
      <c r="S545" s="16"/>
    </row>
    <row r="546" spans="19:19" x14ac:dyDescent="0.2">
      <c r="S546" s="16"/>
    </row>
    <row r="547" spans="19:19" x14ac:dyDescent="0.2">
      <c r="S547" s="16"/>
    </row>
    <row r="548" spans="19:19" x14ac:dyDescent="0.2">
      <c r="S548" s="16"/>
    </row>
    <row r="549" spans="19:19" x14ac:dyDescent="0.2">
      <c r="S549" s="16"/>
    </row>
    <row r="550" spans="19:19" x14ac:dyDescent="0.2">
      <c r="S550" s="16"/>
    </row>
    <row r="551" spans="19:19" x14ac:dyDescent="0.2">
      <c r="S551" s="16"/>
    </row>
    <row r="552" spans="19:19" x14ac:dyDescent="0.2">
      <c r="S552" s="16"/>
    </row>
    <row r="553" spans="19:19" x14ac:dyDescent="0.2">
      <c r="S553" s="16"/>
    </row>
    <row r="554" spans="19:19" x14ac:dyDescent="0.2">
      <c r="S554" s="16"/>
    </row>
    <row r="555" spans="19:19" x14ac:dyDescent="0.2">
      <c r="S555" s="16"/>
    </row>
    <row r="556" spans="19:19" x14ac:dyDescent="0.2">
      <c r="S556" s="16"/>
    </row>
    <row r="557" spans="19:19" x14ac:dyDescent="0.2">
      <c r="S557" s="16"/>
    </row>
    <row r="559" spans="19:19" x14ac:dyDescent="0.2">
      <c r="S559" s="16"/>
    </row>
    <row r="560" spans="19:19" x14ac:dyDescent="0.2">
      <c r="S560" s="16"/>
    </row>
    <row r="561" spans="19:19" x14ac:dyDescent="0.2">
      <c r="S561" s="16"/>
    </row>
    <row r="562" spans="19:19" x14ac:dyDescent="0.2">
      <c r="S562" s="16"/>
    </row>
    <row r="563" spans="19:19" x14ac:dyDescent="0.2">
      <c r="S563" s="16"/>
    </row>
    <row r="564" spans="19:19" x14ac:dyDescent="0.2">
      <c r="S564" s="16"/>
    </row>
    <row r="565" spans="19:19" x14ac:dyDescent="0.2">
      <c r="S565" s="16"/>
    </row>
    <row r="566" spans="19:19" x14ac:dyDescent="0.2">
      <c r="S566" s="16"/>
    </row>
    <row r="567" spans="19:19" x14ac:dyDescent="0.2">
      <c r="S567" s="16"/>
    </row>
    <row r="568" spans="19:19" x14ac:dyDescent="0.2">
      <c r="S568" s="16"/>
    </row>
    <row r="569" spans="19:19" x14ac:dyDescent="0.2">
      <c r="S569" s="16"/>
    </row>
    <row r="570" spans="19:19" x14ac:dyDescent="0.2">
      <c r="S570" s="16"/>
    </row>
    <row r="571" spans="19:19" x14ac:dyDescent="0.2">
      <c r="S571" s="16"/>
    </row>
    <row r="572" spans="19:19" x14ac:dyDescent="0.2">
      <c r="S572" s="16"/>
    </row>
    <row r="573" spans="19:19" x14ac:dyDescent="0.2">
      <c r="S573" s="16"/>
    </row>
    <row r="574" spans="19:19" x14ac:dyDescent="0.2">
      <c r="S574" s="16"/>
    </row>
    <row r="575" spans="19:19" x14ac:dyDescent="0.2">
      <c r="S575" s="16"/>
    </row>
    <row r="576" spans="19:19" x14ac:dyDescent="0.2">
      <c r="S576" s="16"/>
    </row>
    <row r="577" spans="19:19" x14ac:dyDescent="0.2">
      <c r="S577" s="16"/>
    </row>
    <row r="578" spans="19:19" x14ac:dyDescent="0.2">
      <c r="S578" s="16"/>
    </row>
    <row r="579" spans="19:19" x14ac:dyDescent="0.2">
      <c r="S579" s="16"/>
    </row>
    <row r="580" spans="19:19" x14ac:dyDescent="0.2">
      <c r="S580" s="16"/>
    </row>
    <row r="581" spans="19:19" x14ac:dyDescent="0.2">
      <c r="S581" s="16"/>
    </row>
    <row r="582" spans="19:19" x14ac:dyDescent="0.2">
      <c r="S582" s="16"/>
    </row>
    <row r="583" spans="19:19" x14ac:dyDescent="0.2">
      <c r="S583" s="16"/>
    </row>
    <row r="584" spans="19:19" x14ac:dyDescent="0.2">
      <c r="S584" s="16"/>
    </row>
    <row r="585" spans="19:19" x14ac:dyDescent="0.2">
      <c r="S585" s="16"/>
    </row>
    <row r="586" spans="19:19" x14ac:dyDescent="0.2">
      <c r="S586" s="16"/>
    </row>
    <row r="587" spans="19:19" x14ac:dyDescent="0.2">
      <c r="S587" s="16"/>
    </row>
    <row r="588" spans="19:19" x14ac:dyDescent="0.2">
      <c r="S588" s="16"/>
    </row>
    <row r="589" spans="19:19" x14ac:dyDescent="0.2">
      <c r="S589" s="16"/>
    </row>
    <row r="590" spans="19:19" x14ac:dyDescent="0.2">
      <c r="S590" s="16"/>
    </row>
    <row r="591" spans="19:19" x14ac:dyDescent="0.2">
      <c r="S591" s="16"/>
    </row>
    <row r="592" spans="19:19" x14ac:dyDescent="0.2">
      <c r="S592" s="16"/>
    </row>
    <row r="593" spans="19:19" x14ac:dyDescent="0.2">
      <c r="S593" s="16"/>
    </row>
    <row r="594" spans="19:19" x14ac:dyDescent="0.2">
      <c r="S594" s="16"/>
    </row>
    <row r="595" spans="19:19" x14ac:dyDescent="0.2">
      <c r="S595" s="16"/>
    </row>
    <row r="597" spans="19:19" x14ac:dyDescent="0.2">
      <c r="S597" s="16"/>
    </row>
    <row r="598" spans="19:19" x14ac:dyDescent="0.2">
      <c r="S598" s="16"/>
    </row>
    <row r="599" spans="19:19" x14ac:dyDescent="0.2">
      <c r="S599" s="16"/>
    </row>
    <row r="600" spans="19:19" x14ac:dyDescent="0.2">
      <c r="S600" s="16"/>
    </row>
    <row r="601" spans="19:19" x14ac:dyDescent="0.2">
      <c r="S601" s="16"/>
    </row>
    <row r="602" spans="19:19" x14ac:dyDescent="0.2">
      <c r="S602" s="16"/>
    </row>
    <row r="603" spans="19:19" x14ac:dyDescent="0.2">
      <c r="S603" s="16"/>
    </row>
    <row r="604" spans="19:19" x14ac:dyDescent="0.2">
      <c r="S604" s="16"/>
    </row>
    <row r="605" spans="19:19" x14ac:dyDescent="0.2">
      <c r="S605" s="16"/>
    </row>
    <row r="607" spans="19:19" x14ac:dyDescent="0.2">
      <c r="S607" s="16"/>
    </row>
    <row r="608" spans="19:19" x14ac:dyDescent="0.2">
      <c r="S608" s="16"/>
    </row>
    <row r="609" spans="19:19" x14ac:dyDescent="0.2">
      <c r="S609" s="16"/>
    </row>
    <row r="610" spans="19:19" x14ac:dyDescent="0.2">
      <c r="S610" s="16"/>
    </row>
    <row r="611" spans="19:19" x14ac:dyDescent="0.2">
      <c r="S611" s="16"/>
    </row>
    <row r="612" spans="19:19" x14ac:dyDescent="0.2">
      <c r="S612" s="16"/>
    </row>
    <row r="613" spans="19:19" x14ac:dyDescent="0.2">
      <c r="S613" s="16"/>
    </row>
    <row r="614" spans="19:19" x14ac:dyDescent="0.2">
      <c r="S614" s="16"/>
    </row>
    <row r="615" spans="19:19" x14ac:dyDescent="0.2">
      <c r="S615" s="16"/>
    </row>
    <row r="617" spans="19:19" x14ac:dyDescent="0.2">
      <c r="S617" s="16"/>
    </row>
    <row r="618" spans="19:19" x14ac:dyDescent="0.2">
      <c r="S618" s="16"/>
    </row>
    <row r="619" spans="19:19" x14ac:dyDescent="0.2">
      <c r="S619" s="16"/>
    </row>
    <row r="620" spans="19:19" x14ac:dyDescent="0.2">
      <c r="S620" s="16"/>
    </row>
    <row r="624" spans="19:19" x14ac:dyDescent="0.2">
      <c r="S624" s="16"/>
    </row>
    <row r="625" spans="19:19" x14ac:dyDescent="0.2">
      <c r="S625" s="16"/>
    </row>
    <row r="627" spans="19:19" x14ac:dyDescent="0.2">
      <c r="S627" s="16"/>
    </row>
    <row r="628" spans="19:19" x14ac:dyDescent="0.2">
      <c r="S628" s="16"/>
    </row>
    <row r="629" spans="19:19" x14ac:dyDescent="0.2">
      <c r="S629" s="16"/>
    </row>
    <row r="632" spans="19:19" x14ac:dyDescent="0.2">
      <c r="S632" s="16"/>
    </row>
    <row r="633" spans="19:19" x14ac:dyDescent="0.2">
      <c r="S633" s="16"/>
    </row>
    <row r="634" spans="19:19" x14ac:dyDescent="0.2">
      <c r="S634" s="16"/>
    </row>
    <row r="635" spans="19:19" x14ac:dyDescent="0.2">
      <c r="S635" s="16"/>
    </row>
    <row r="637" spans="19:19" x14ac:dyDescent="0.2">
      <c r="S637" s="16"/>
    </row>
    <row r="638" spans="19:19" x14ac:dyDescent="0.2">
      <c r="S638" s="16"/>
    </row>
    <row r="639" spans="19:19" x14ac:dyDescent="0.2">
      <c r="S639" s="16"/>
    </row>
    <row r="640" spans="19:19" x14ac:dyDescent="0.2">
      <c r="S640" s="16"/>
    </row>
    <row r="642" spans="19:19" x14ac:dyDescent="0.2">
      <c r="S642" s="16"/>
    </row>
    <row r="643" spans="19:19" x14ac:dyDescent="0.2">
      <c r="S643" s="16"/>
    </row>
    <row r="644" spans="19:19" x14ac:dyDescent="0.2">
      <c r="S644" s="16"/>
    </row>
    <row r="645" spans="19:19" x14ac:dyDescent="0.2">
      <c r="S645" s="16"/>
    </row>
    <row r="647" spans="19:19" x14ac:dyDescent="0.2">
      <c r="S647" s="16"/>
    </row>
    <row r="648" spans="19:19" x14ac:dyDescent="0.2">
      <c r="S648" s="16"/>
    </row>
    <row r="649" spans="19:19" x14ac:dyDescent="0.2">
      <c r="S649" s="16"/>
    </row>
    <row r="650" spans="19:19" x14ac:dyDescent="0.2">
      <c r="S650" s="16"/>
    </row>
    <row r="651" spans="19:19" x14ac:dyDescent="0.2">
      <c r="S651" s="16"/>
    </row>
    <row r="652" spans="19:19" x14ac:dyDescent="0.2">
      <c r="S652" s="16"/>
    </row>
    <row r="653" spans="19:19" x14ac:dyDescent="0.2">
      <c r="S653" s="16"/>
    </row>
    <row r="654" spans="19:19" x14ac:dyDescent="0.2">
      <c r="S654" s="16"/>
    </row>
    <row r="655" spans="19:19" x14ac:dyDescent="0.2">
      <c r="S655" s="16"/>
    </row>
    <row r="657" spans="19:19" x14ac:dyDescent="0.2">
      <c r="S657" s="16"/>
    </row>
    <row r="658" spans="19:19" x14ac:dyDescent="0.2">
      <c r="S658" s="16"/>
    </row>
    <row r="659" spans="19:19" x14ac:dyDescent="0.2">
      <c r="S659" s="16"/>
    </row>
    <row r="660" spans="19:19" x14ac:dyDescent="0.2">
      <c r="S660" s="16"/>
    </row>
    <row r="661" spans="19:19" x14ac:dyDescent="0.2">
      <c r="S661" s="16"/>
    </row>
    <row r="662" spans="19:19" x14ac:dyDescent="0.2">
      <c r="S662" s="16"/>
    </row>
    <row r="663" spans="19:19" x14ac:dyDescent="0.2">
      <c r="S663" s="16"/>
    </row>
    <row r="664" spans="19:19" x14ac:dyDescent="0.2">
      <c r="S664" s="16"/>
    </row>
    <row r="665" spans="19:19" x14ac:dyDescent="0.2">
      <c r="S665" s="16"/>
    </row>
    <row r="667" spans="19:19" x14ac:dyDescent="0.2">
      <c r="S667" s="16"/>
    </row>
    <row r="668" spans="19:19" x14ac:dyDescent="0.2">
      <c r="S668" s="16"/>
    </row>
    <row r="669" spans="19:19" x14ac:dyDescent="0.2">
      <c r="S669" s="16"/>
    </row>
    <row r="670" spans="19:19" x14ac:dyDescent="0.2">
      <c r="S670" s="16"/>
    </row>
    <row r="672" spans="19:19" x14ac:dyDescent="0.2">
      <c r="S672" s="16"/>
    </row>
    <row r="673" spans="19:19" x14ac:dyDescent="0.2">
      <c r="S673" s="16"/>
    </row>
    <row r="677" spans="19:19" x14ac:dyDescent="0.2">
      <c r="S677" s="16"/>
    </row>
    <row r="679" spans="19:19" x14ac:dyDescent="0.2">
      <c r="S679" s="16"/>
    </row>
    <row r="682" spans="19:19" x14ac:dyDescent="0.2">
      <c r="S682" s="16"/>
    </row>
    <row r="683" spans="19:19" x14ac:dyDescent="0.2">
      <c r="S683" s="16"/>
    </row>
    <row r="687" spans="19:19" x14ac:dyDescent="0.2">
      <c r="S687" s="16"/>
    </row>
    <row r="688" spans="19:19" x14ac:dyDescent="0.2">
      <c r="S688" s="16"/>
    </row>
    <row r="689" spans="19:19" x14ac:dyDescent="0.2">
      <c r="S689" s="16"/>
    </row>
    <row r="692" spans="19:19" x14ac:dyDescent="0.2">
      <c r="S692" s="16"/>
    </row>
    <row r="693" spans="19:19" x14ac:dyDescent="0.2">
      <c r="S693" s="16"/>
    </row>
    <row r="697" spans="19:19" x14ac:dyDescent="0.2">
      <c r="S697" s="16"/>
    </row>
    <row r="698" spans="19:19" x14ac:dyDescent="0.2">
      <c r="S698" s="16"/>
    </row>
    <row r="699" spans="19:19" x14ac:dyDescent="0.2">
      <c r="S699" s="16"/>
    </row>
    <row r="702" spans="19:19" x14ac:dyDescent="0.2">
      <c r="S702" s="16"/>
    </row>
    <row r="703" spans="19:19" x14ac:dyDescent="0.2">
      <c r="S703" s="16"/>
    </row>
    <row r="707" spans="19:19" x14ac:dyDescent="0.2">
      <c r="S707" s="16"/>
    </row>
    <row r="708" spans="19:19" x14ac:dyDescent="0.2">
      <c r="S708" s="16"/>
    </row>
    <row r="709" spans="19:19" x14ac:dyDescent="0.2">
      <c r="S709" s="16"/>
    </row>
    <row r="710" spans="19:19" x14ac:dyDescent="0.2">
      <c r="S710" s="16"/>
    </row>
    <row r="712" spans="19:19" x14ac:dyDescent="0.2">
      <c r="S712" s="16"/>
    </row>
    <row r="713" spans="19:19" x14ac:dyDescent="0.2">
      <c r="S713" s="16"/>
    </row>
    <row r="714" spans="19:19" x14ac:dyDescent="0.2">
      <c r="S714" s="16"/>
    </row>
    <row r="717" spans="19:19" x14ac:dyDescent="0.2">
      <c r="S717" s="16"/>
    </row>
    <row r="719" spans="19:19" x14ac:dyDescent="0.2">
      <c r="S719" s="16"/>
    </row>
    <row r="720" spans="19:19" x14ac:dyDescent="0.2">
      <c r="S720" s="16"/>
    </row>
    <row r="722" spans="19:19" x14ac:dyDescent="0.2">
      <c r="S722" s="16"/>
    </row>
    <row r="723" spans="19:19" x14ac:dyDescent="0.2">
      <c r="S723" s="16"/>
    </row>
    <row r="724" spans="19:19" x14ac:dyDescent="0.2">
      <c r="S724" s="16"/>
    </row>
    <row r="727" spans="19:19" x14ac:dyDescent="0.2">
      <c r="S727" s="16"/>
    </row>
    <row r="728" spans="19:19" x14ac:dyDescent="0.2">
      <c r="S728" s="16"/>
    </row>
    <row r="729" spans="19:19" x14ac:dyDescent="0.2">
      <c r="S729" s="16"/>
    </row>
    <row r="730" spans="19:19" x14ac:dyDescent="0.2">
      <c r="S730" s="16"/>
    </row>
    <row r="732" spans="19:19" x14ac:dyDescent="0.2">
      <c r="S732" s="16"/>
    </row>
    <row r="733" spans="19:19" x14ac:dyDescent="0.2">
      <c r="S733" s="16"/>
    </row>
    <row r="734" spans="19:19" x14ac:dyDescent="0.2">
      <c r="S734" s="16"/>
    </row>
    <row r="735" spans="19:19" x14ac:dyDescent="0.2">
      <c r="S735" s="16"/>
    </row>
    <row r="736" spans="19:19" x14ac:dyDescent="0.2">
      <c r="S736" s="16"/>
    </row>
    <row r="737" spans="19:19" x14ac:dyDescent="0.2">
      <c r="S737" s="16"/>
    </row>
    <row r="738" spans="19:19" x14ac:dyDescent="0.2">
      <c r="S738" s="16"/>
    </row>
    <row r="739" spans="19:19" x14ac:dyDescent="0.2">
      <c r="S739" s="16"/>
    </row>
    <row r="740" spans="19:19" x14ac:dyDescent="0.2">
      <c r="S740" s="16"/>
    </row>
    <row r="741" spans="19:19" x14ac:dyDescent="0.2">
      <c r="S741" s="16"/>
    </row>
    <row r="742" spans="19:19" x14ac:dyDescent="0.2">
      <c r="S742" s="16"/>
    </row>
    <row r="743" spans="19:19" x14ac:dyDescent="0.2">
      <c r="S743" s="16"/>
    </row>
    <row r="744" spans="19:19" x14ac:dyDescent="0.2">
      <c r="S744" s="16"/>
    </row>
    <row r="745" spans="19:19" x14ac:dyDescent="0.2">
      <c r="S745" s="16"/>
    </row>
    <row r="746" spans="19:19" x14ac:dyDescent="0.2">
      <c r="S746" s="16"/>
    </row>
    <row r="747" spans="19:19" x14ac:dyDescent="0.2">
      <c r="S747" s="16"/>
    </row>
    <row r="748" spans="19:19" x14ac:dyDescent="0.2">
      <c r="S748" s="16"/>
    </row>
    <row r="749" spans="19:19" x14ac:dyDescent="0.2">
      <c r="S749" s="16"/>
    </row>
    <row r="750" spans="19:19" x14ac:dyDescent="0.2">
      <c r="S750" s="16"/>
    </row>
    <row r="751" spans="19:19" x14ac:dyDescent="0.2">
      <c r="S751" s="16"/>
    </row>
    <row r="752" spans="19:19" x14ac:dyDescent="0.2">
      <c r="S752" s="16"/>
    </row>
    <row r="753" spans="19:19" x14ac:dyDescent="0.2">
      <c r="S753" s="16"/>
    </row>
    <row r="754" spans="19:19" x14ac:dyDescent="0.2">
      <c r="S754" s="16"/>
    </row>
    <row r="755" spans="19:19" x14ac:dyDescent="0.2">
      <c r="S755" s="16"/>
    </row>
    <row r="756" spans="19:19" x14ac:dyDescent="0.2">
      <c r="S756" s="16"/>
    </row>
    <row r="757" spans="19:19" x14ac:dyDescent="0.2">
      <c r="S757" s="16"/>
    </row>
    <row r="758" spans="19:19" x14ac:dyDescent="0.2">
      <c r="S758" s="16"/>
    </row>
    <row r="759" spans="19:19" x14ac:dyDescent="0.2">
      <c r="S759" s="16"/>
    </row>
    <row r="760" spans="19:19" x14ac:dyDescent="0.2">
      <c r="S760" s="16"/>
    </row>
    <row r="761" spans="19:19" x14ac:dyDescent="0.2">
      <c r="S761" s="16"/>
    </row>
    <row r="762" spans="19:19" x14ac:dyDescent="0.2">
      <c r="S762" s="16"/>
    </row>
    <row r="763" spans="19:19" x14ac:dyDescent="0.2">
      <c r="S763" s="16"/>
    </row>
    <row r="764" spans="19:19" x14ac:dyDescent="0.2">
      <c r="S764" s="16"/>
    </row>
    <row r="765" spans="19:19" x14ac:dyDescent="0.2">
      <c r="S765" s="16"/>
    </row>
    <row r="766" spans="19:19" x14ac:dyDescent="0.2">
      <c r="S766" s="16"/>
    </row>
    <row r="767" spans="19:19" x14ac:dyDescent="0.2">
      <c r="S767" s="16"/>
    </row>
    <row r="768" spans="19:19" x14ac:dyDescent="0.2">
      <c r="S768" s="16"/>
    </row>
    <row r="769" spans="19:19" x14ac:dyDescent="0.2">
      <c r="S769" s="16"/>
    </row>
    <row r="770" spans="19:19" x14ac:dyDescent="0.2">
      <c r="S770" s="16"/>
    </row>
    <row r="771" spans="19:19" x14ac:dyDescent="0.2">
      <c r="S771" s="16"/>
    </row>
    <row r="772" spans="19:19" x14ac:dyDescent="0.2">
      <c r="S772" s="16"/>
    </row>
    <row r="773" spans="19:19" x14ac:dyDescent="0.2">
      <c r="S773" s="16"/>
    </row>
    <row r="774" spans="19:19" x14ac:dyDescent="0.2">
      <c r="S774" s="16"/>
    </row>
    <row r="775" spans="19:19" x14ac:dyDescent="0.2">
      <c r="S775" s="16"/>
    </row>
    <row r="776" spans="19:19" x14ac:dyDescent="0.2">
      <c r="S776" s="16"/>
    </row>
    <row r="777" spans="19:19" x14ac:dyDescent="0.2">
      <c r="S777" s="16"/>
    </row>
    <row r="778" spans="19:19" x14ac:dyDescent="0.2">
      <c r="S778" s="16"/>
    </row>
    <row r="779" spans="19:19" x14ac:dyDescent="0.2">
      <c r="S779" s="16"/>
    </row>
    <row r="780" spans="19:19" x14ac:dyDescent="0.2">
      <c r="S780" s="16"/>
    </row>
    <row r="781" spans="19:19" x14ac:dyDescent="0.2">
      <c r="S781" s="16"/>
    </row>
    <row r="782" spans="19:19" x14ac:dyDescent="0.2">
      <c r="S782" s="16"/>
    </row>
    <row r="783" spans="19:19" x14ac:dyDescent="0.2">
      <c r="S783" s="16"/>
    </row>
    <row r="784" spans="19:19" x14ac:dyDescent="0.2">
      <c r="S784" s="16"/>
    </row>
    <row r="785" spans="19:19" x14ac:dyDescent="0.2">
      <c r="S785" s="16"/>
    </row>
    <row r="786" spans="19:19" x14ac:dyDescent="0.2">
      <c r="S786" s="16"/>
    </row>
    <row r="787" spans="19:19" x14ac:dyDescent="0.2">
      <c r="S787" s="16"/>
    </row>
    <row r="788" spans="19:19" x14ac:dyDescent="0.2">
      <c r="S788" s="16"/>
    </row>
    <row r="789" spans="19:19" x14ac:dyDescent="0.2">
      <c r="S789" s="16"/>
    </row>
    <row r="790" spans="19:19" x14ac:dyDescent="0.2">
      <c r="S790" s="16"/>
    </row>
    <row r="791" spans="19:19" x14ac:dyDescent="0.2">
      <c r="S791" s="16"/>
    </row>
    <row r="792" spans="19:19" x14ac:dyDescent="0.2">
      <c r="S792" s="16"/>
    </row>
    <row r="793" spans="19:19" x14ac:dyDescent="0.2">
      <c r="S793" s="16"/>
    </row>
    <row r="794" spans="19:19" x14ac:dyDescent="0.2">
      <c r="S794" s="16"/>
    </row>
    <row r="795" spans="19:19" x14ac:dyDescent="0.2">
      <c r="S795" s="16"/>
    </row>
    <row r="796" spans="19:19" x14ac:dyDescent="0.2">
      <c r="S796" s="16"/>
    </row>
    <row r="797" spans="19:19" x14ac:dyDescent="0.2">
      <c r="S797" s="16"/>
    </row>
    <row r="798" spans="19:19" x14ac:dyDescent="0.2">
      <c r="S798" s="16"/>
    </row>
    <row r="799" spans="19:19" x14ac:dyDescent="0.2">
      <c r="S799" s="16"/>
    </row>
    <row r="800" spans="19:19" x14ac:dyDescent="0.2">
      <c r="S800" s="16"/>
    </row>
    <row r="802" spans="19:19" x14ac:dyDescent="0.2">
      <c r="S802" s="16"/>
    </row>
    <row r="803" spans="19:19" x14ac:dyDescent="0.2">
      <c r="S803" s="16"/>
    </row>
    <row r="804" spans="19:19" x14ac:dyDescent="0.2">
      <c r="S804" s="16"/>
    </row>
    <row r="805" spans="19:19" x14ac:dyDescent="0.2">
      <c r="S805" s="16"/>
    </row>
    <row r="806" spans="19:19" x14ac:dyDescent="0.2">
      <c r="S806" s="16"/>
    </row>
    <row r="807" spans="19:19" x14ac:dyDescent="0.2">
      <c r="S807" s="16"/>
    </row>
    <row r="808" spans="19:19" x14ac:dyDescent="0.2">
      <c r="S808" s="16"/>
    </row>
    <row r="809" spans="19:19" x14ac:dyDescent="0.2">
      <c r="S809" s="16"/>
    </row>
    <row r="810" spans="19:19" x14ac:dyDescent="0.2">
      <c r="S810" s="16"/>
    </row>
    <row r="812" spans="19:19" x14ac:dyDescent="0.2">
      <c r="S812" s="16"/>
    </row>
    <row r="813" spans="19:19" x14ac:dyDescent="0.2">
      <c r="S813" s="16"/>
    </row>
    <row r="814" spans="19:19" x14ac:dyDescent="0.2">
      <c r="S814" s="16"/>
    </row>
    <row r="815" spans="19:19" x14ac:dyDescent="0.2">
      <c r="S815" s="16"/>
    </row>
    <row r="816" spans="19:19" x14ac:dyDescent="0.2">
      <c r="S816" s="16"/>
    </row>
    <row r="817" spans="19:19" x14ac:dyDescent="0.2">
      <c r="S817" s="16"/>
    </row>
    <row r="818" spans="19:19" x14ac:dyDescent="0.2">
      <c r="S818" s="16"/>
    </row>
    <row r="819" spans="19:19" x14ac:dyDescent="0.2">
      <c r="S819" s="16"/>
    </row>
    <row r="820" spans="19:19" x14ac:dyDescent="0.2">
      <c r="S820" s="16"/>
    </row>
    <row r="822" spans="19:19" x14ac:dyDescent="0.2">
      <c r="S822" s="16"/>
    </row>
    <row r="823" spans="19:19" x14ac:dyDescent="0.2">
      <c r="S823" s="16"/>
    </row>
    <row r="824" spans="19:19" x14ac:dyDescent="0.2">
      <c r="S824" s="16"/>
    </row>
    <row r="825" spans="19:19" x14ac:dyDescent="0.2">
      <c r="S825" s="16"/>
    </row>
    <row r="826" spans="19:19" x14ac:dyDescent="0.2">
      <c r="S826" s="16"/>
    </row>
    <row r="827" spans="19:19" x14ac:dyDescent="0.2">
      <c r="S827" s="16"/>
    </row>
    <row r="828" spans="19:19" x14ac:dyDescent="0.2">
      <c r="S828" s="16"/>
    </row>
    <row r="829" spans="19:19" x14ac:dyDescent="0.2">
      <c r="S829" s="16"/>
    </row>
    <row r="830" spans="19:19" x14ac:dyDescent="0.2">
      <c r="S830" s="16"/>
    </row>
    <row r="832" spans="19:19" x14ac:dyDescent="0.2">
      <c r="S832" s="16"/>
    </row>
    <row r="833" spans="19:19" x14ac:dyDescent="0.2">
      <c r="S833" s="16"/>
    </row>
    <row r="834" spans="19:19" x14ac:dyDescent="0.2">
      <c r="S834" s="16"/>
    </row>
    <row r="835" spans="19:19" x14ac:dyDescent="0.2">
      <c r="S835" s="16"/>
    </row>
    <row r="836" spans="19:19" x14ac:dyDescent="0.2">
      <c r="S836" s="16"/>
    </row>
    <row r="837" spans="19:19" x14ac:dyDescent="0.2">
      <c r="S837" s="16"/>
    </row>
    <row r="838" spans="19:19" x14ac:dyDescent="0.2">
      <c r="S838" s="16"/>
    </row>
    <row r="839" spans="19:19" x14ac:dyDescent="0.2">
      <c r="S839" s="16"/>
    </row>
    <row r="840" spans="19:19" x14ac:dyDescent="0.2">
      <c r="S840" s="16"/>
    </row>
    <row r="842" spans="19:19" x14ac:dyDescent="0.2">
      <c r="S842" s="16"/>
    </row>
    <row r="843" spans="19:19" x14ac:dyDescent="0.2">
      <c r="S843" s="16"/>
    </row>
    <row r="844" spans="19:19" x14ac:dyDescent="0.2">
      <c r="S844" s="16"/>
    </row>
    <row r="845" spans="19:19" x14ac:dyDescent="0.2">
      <c r="S845" s="16"/>
    </row>
    <row r="846" spans="19:19" x14ac:dyDescent="0.2">
      <c r="S846" s="16"/>
    </row>
    <row r="847" spans="19:19" x14ac:dyDescent="0.2">
      <c r="S847" s="16"/>
    </row>
    <row r="848" spans="19:19" x14ac:dyDescent="0.2">
      <c r="S848" s="16"/>
    </row>
    <row r="849" spans="19:19" x14ac:dyDescent="0.2">
      <c r="S849" s="16"/>
    </row>
    <row r="850" spans="19:19" x14ac:dyDescent="0.2">
      <c r="S850" s="16"/>
    </row>
    <row r="851" spans="19:19" x14ac:dyDescent="0.2">
      <c r="S851" s="16"/>
    </row>
    <row r="872" spans="19:19" x14ac:dyDescent="0.2">
      <c r="S872" s="16"/>
    </row>
    <row r="873" spans="19:19" x14ac:dyDescent="0.2">
      <c r="S873" s="16"/>
    </row>
    <row r="874" spans="19:19" x14ac:dyDescent="0.2">
      <c r="S874" s="16"/>
    </row>
    <row r="875" spans="19:19" x14ac:dyDescent="0.2">
      <c r="S875" s="16"/>
    </row>
    <row r="876" spans="19:19" x14ac:dyDescent="0.2">
      <c r="S876" s="16"/>
    </row>
    <row r="877" spans="19:19" x14ac:dyDescent="0.2">
      <c r="S877" s="16"/>
    </row>
    <row r="878" spans="19:19" x14ac:dyDescent="0.2">
      <c r="S878" s="16"/>
    </row>
    <row r="879" spans="19:19" x14ac:dyDescent="0.2">
      <c r="S879" s="16"/>
    </row>
    <row r="880" spans="19:19" x14ac:dyDescent="0.2">
      <c r="S880" s="16"/>
    </row>
    <row r="882" spans="19:19" x14ac:dyDescent="0.2">
      <c r="S882" s="16"/>
    </row>
    <row r="883" spans="19:19" x14ac:dyDescent="0.2">
      <c r="S883" s="16"/>
    </row>
    <row r="884" spans="19:19" x14ac:dyDescent="0.2">
      <c r="S884" s="16"/>
    </row>
    <row r="885" spans="19:19" x14ac:dyDescent="0.2">
      <c r="S885" s="16"/>
    </row>
    <row r="886" spans="19:19" x14ac:dyDescent="0.2">
      <c r="S886" s="16"/>
    </row>
    <row r="887" spans="19:19" x14ac:dyDescent="0.2">
      <c r="S887" s="16"/>
    </row>
    <row r="888" spans="19:19" x14ac:dyDescent="0.2">
      <c r="S888" s="16"/>
    </row>
    <row r="889" spans="19:19" x14ac:dyDescent="0.2">
      <c r="S889" s="16"/>
    </row>
    <row r="890" spans="19:19" x14ac:dyDescent="0.2">
      <c r="S890" s="16"/>
    </row>
    <row r="892" spans="19:19" x14ac:dyDescent="0.2">
      <c r="S892" s="16"/>
    </row>
    <row r="893" spans="19:19" x14ac:dyDescent="0.2">
      <c r="S893" s="16"/>
    </row>
    <row r="894" spans="19:19" x14ac:dyDescent="0.2">
      <c r="S894" s="16"/>
    </row>
    <row r="895" spans="19:19" x14ac:dyDescent="0.2">
      <c r="S895" s="16"/>
    </row>
    <row r="896" spans="19:19" x14ac:dyDescent="0.2">
      <c r="S896" s="16"/>
    </row>
    <row r="897" spans="19:19" x14ac:dyDescent="0.2">
      <c r="S897" s="16"/>
    </row>
    <row r="898" spans="19:19" x14ac:dyDescent="0.2">
      <c r="S898" s="16"/>
    </row>
    <row r="899" spans="19:19" x14ac:dyDescent="0.2">
      <c r="S899" s="16"/>
    </row>
    <row r="900" spans="19:19" x14ac:dyDescent="0.2">
      <c r="S900" s="16"/>
    </row>
    <row r="901" spans="19:19" x14ac:dyDescent="0.2">
      <c r="S901" s="16"/>
    </row>
    <row r="902" spans="19:19" x14ac:dyDescent="0.2">
      <c r="S902" s="16"/>
    </row>
    <row r="903" spans="19:19" x14ac:dyDescent="0.2">
      <c r="S903" s="16"/>
    </row>
    <row r="904" spans="19:19" x14ac:dyDescent="0.2">
      <c r="S904" s="16"/>
    </row>
    <row r="905" spans="19:19" x14ac:dyDescent="0.2">
      <c r="S905" s="16"/>
    </row>
    <row r="906" spans="19:19" x14ac:dyDescent="0.2">
      <c r="S906" s="16"/>
    </row>
    <row r="907" spans="19:19" x14ac:dyDescent="0.2">
      <c r="S907" s="16"/>
    </row>
    <row r="909" spans="19:19" x14ac:dyDescent="0.2">
      <c r="S909" s="16"/>
    </row>
    <row r="910" spans="19:19" x14ac:dyDescent="0.2">
      <c r="S910" s="16"/>
    </row>
    <row r="922" spans="19:19" x14ac:dyDescent="0.2">
      <c r="S922" s="16"/>
    </row>
    <row r="923" spans="19:19" x14ac:dyDescent="0.2">
      <c r="S923" s="16"/>
    </row>
    <row r="924" spans="19:19" x14ac:dyDescent="0.2">
      <c r="S924" s="16"/>
    </row>
    <row r="925" spans="19:19" x14ac:dyDescent="0.2">
      <c r="S925" s="16"/>
    </row>
    <row r="926" spans="19:19" x14ac:dyDescent="0.2">
      <c r="S926" s="16"/>
    </row>
    <row r="927" spans="19:19" x14ac:dyDescent="0.2">
      <c r="S927" s="16"/>
    </row>
    <row r="928" spans="19:19" x14ac:dyDescent="0.2">
      <c r="S928" s="16"/>
    </row>
    <row r="929" spans="19:19" x14ac:dyDescent="0.2">
      <c r="S929" s="16"/>
    </row>
    <row r="930" spans="19:19" x14ac:dyDescent="0.2">
      <c r="S930" s="16"/>
    </row>
    <row r="932" spans="19:19" x14ac:dyDescent="0.2">
      <c r="S932" s="16"/>
    </row>
    <row r="933" spans="19:19" x14ac:dyDescent="0.2">
      <c r="S933" s="16"/>
    </row>
    <row r="934" spans="19:19" x14ac:dyDescent="0.2">
      <c r="S934" s="16"/>
    </row>
    <row r="936" spans="19:19" x14ac:dyDescent="0.2">
      <c r="S936" s="16"/>
    </row>
    <row r="937" spans="19:19" x14ac:dyDescent="0.2">
      <c r="S937" s="16"/>
    </row>
    <row r="938" spans="19:19" x14ac:dyDescent="0.2">
      <c r="S938" s="16"/>
    </row>
    <row r="939" spans="19:19" x14ac:dyDescent="0.2">
      <c r="S939" s="16"/>
    </row>
    <row r="940" spans="19:19" x14ac:dyDescent="0.2">
      <c r="S940" s="16"/>
    </row>
    <row r="942" spans="19:19" x14ac:dyDescent="0.2">
      <c r="S942" s="16"/>
    </row>
    <row r="943" spans="19:19" x14ac:dyDescent="0.2">
      <c r="S943" s="16"/>
    </row>
    <row r="944" spans="19:19" x14ac:dyDescent="0.2">
      <c r="S944" s="16"/>
    </row>
    <row r="945" spans="19:19" x14ac:dyDescent="0.2">
      <c r="S945" s="16"/>
    </row>
    <row r="946" spans="19:19" x14ac:dyDescent="0.2">
      <c r="S946" s="16"/>
    </row>
    <row r="947" spans="19:19" x14ac:dyDescent="0.2">
      <c r="S947" s="16"/>
    </row>
    <row r="948" spans="19:19" x14ac:dyDescent="0.2">
      <c r="S948" s="16"/>
    </row>
    <row r="949" spans="19:19" x14ac:dyDescent="0.2">
      <c r="S949" s="16"/>
    </row>
    <row r="950" spans="19:19" x14ac:dyDescent="0.2">
      <c r="S950" s="16"/>
    </row>
    <row r="951" spans="19:19" x14ac:dyDescent="0.2">
      <c r="S951" s="16"/>
    </row>
    <row r="952" spans="19:19" x14ac:dyDescent="0.2">
      <c r="S952" s="16"/>
    </row>
    <row r="953" spans="19:19" x14ac:dyDescent="0.2">
      <c r="S953" s="16"/>
    </row>
    <row r="954" spans="19:19" x14ac:dyDescent="0.2">
      <c r="S954" s="16"/>
    </row>
    <row r="955" spans="19:19" x14ac:dyDescent="0.2">
      <c r="S955" s="16"/>
    </row>
    <row r="956" spans="19:19" x14ac:dyDescent="0.2">
      <c r="S956" s="16"/>
    </row>
    <row r="957" spans="19:19" x14ac:dyDescent="0.2">
      <c r="S957" s="16"/>
    </row>
    <row r="958" spans="19:19" x14ac:dyDescent="0.2">
      <c r="S958" s="16"/>
    </row>
    <row r="959" spans="19:19" x14ac:dyDescent="0.2">
      <c r="S959" s="16"/>
    </row>
    <row r="960" spans="19:19" x14ac:dyDescent="0.2">
      <c r="S960" s="16"/>
    </row>
    <row r="961" spans="19:19" x14ac:dyDescent="0.2">
      <c r="S961" s="16"/>
    </row>
    <row r="962" spans="19:19" x14ac:dyDescent="0.2">
      <c r="S962" s="16"/>
    </row>
    <row r="963" spans="19:19" x14ac:dyDescent="0.2">
      <c r="S963" s="16"/>
    </row>
    <row r="964" spans="19:19" x14ac:dyDescent="0.2">
      <c r="S964" s="16"/>
    </row>
    <row r="965" spans="19:19" x14ac:dyDescent="0.2">
      <c r="S965" s="16"/>
    </row>
    <row r="966" spans="19:19" x14ac:dyDescent="0.2">
      <c r="S966" s="16"/>
    </row>
    <row r="967" spans="19:19" x14ac:dyDescent="0.2">
      <c r="S967" s="16"/>
    </row>
    <row r="968" spans="19:19" x14ac:dyDescent="0.2">
      <c r="S968" s="16"/>
    </row>
    <row r="969" spans="19:19" x14ac:dyDescent="0.2">
      <c r="S969" s="16"/>
    </row>
    <row r="970" spans="19:19" x14ac:dyDescent="0.2">
      <c r="S970" s="16"/>
    </row>
    <row r="971" spans="19:19" x14ac:dyDescent="0.2">
      <c r="S971" s="16"/>
    </row>
    <row r="982" spans="19:19" x14ac:dyDescent="0.2">
      <c r="S982" s="16"/>
    </row>
    <row r="983" spans="19:19" x14ac:dyDescent="0.2">
      <c r="S983" s="16"/>
    </row>
    <row r="984" spans="19:19" x14ac:dyDescent="0.2">
      <c r="S984" s="16"/>
    </row>
    <row r="986" spans="19:19" x14ac:dyDescent="0.2">
      <c r="S986" s="16"/>
    </row>
    <row r="987" spans="19:19" x14ac:dyDescent="0.2">
      <c r="S987" s="16"/>
    </row>
    <row r="988" spans="19:19" x14ac:dyDescent="0.2">
      <c r="S988" s="16"/>
    </row>
    <row r="989" spans="19:19" x14ac:dyDescent="0.2">
      <c r="S989" s="16"/>
    </row>
    <row r="990" spans="19:19" x14ac:dyDescent="0.2">
      <c r="S990" s="16"/>
    </row>
    <row r="992" spans="19:19" x14ac:dyDescent="0.2">
      <c r="S992" s="16"/>
    </row>
    <row r="993" spans="19:19" x14ac:dyDescent="0.2">
      <c r="S993" s="16"/>
    </row>
    <row r="994" spans="19:19" x14ac:dyDescent="0.2">
      <c r="S994" s="16"/>
    </row>
    <row r="995" spans="19:19" x14ac:dyDescent="0.2">
      <c r="S995" s="16"/>
    </row>
    <row r="996" spans="19:19" x14ac:dyDescent="0.2">
      <c r="S996" s="16"/>
    </row>
    <row r="997" spans="19:19" x14ac:dyDescent="0.2">
      <c r="S997" s="16"/>
    </row>
    <row r="998" spans="19:19" x14ac:dyDescent="0.2">
      <c r="S998" s="16"/>
    </row>
    <row r="999" spans="19:19" x14ac:dyDescent="0.2">
      <c r="S999" s="16"/>
    </row>
    <row r="1000" spans="19:19" x14ac:dyDescent="0.2">
      <c r="S1000" s="16"/>
    </row>
    <row r="1001" spans="19:19" x14ac:dyDescent="0.2">
      <c r="S1001" s="16"/>
    </row>
    <row r="1002" spans="19:19" x14ac:dyDescent="0.2">
      <c r="S1002" s="16"/>
    </row>
    <row r="1003" spans="19:19" x14ac:dyDescent="0.2">
      <c r="S1003" s="16"/>
    </row>
    <row r="1004" spans="19:19" x14ac:dyDescent="0.2">
      <c r="S1004" s="16"/>
    </row>
    <row r="1006" spans="19:19" x14ac:dyDescent="0.2">
      <c r="S1006" s="16"/>
    </row>
    <row r="1007" spans="19:19" x14ac:dyDescent="0.2">
      <c r="S1007" s="16"/>
    </row>
    <row r="1008" spans="19:19" x14ac:dyDescent="0.2">
      <c r="S1008" s="16"/>
    </row>
    <row r="1009" spans="19:19" x14ac:dyDescent="0.2">
      <c r="S1009" s="16"/>
    </row>
    <row r="1010" spans="19:19" x14ac:dyDescent="0.2">
      <c r="S1010" s="16"/>
    </row>
    <row r="1012" spans="19:19" x14ac:dyDescent="0.2">
      <c r="S1012" s="16"/>
    </row>
    <row r="1013" spans="19:19" x14ac:dyDescent="0.2">
      <c r="S1013" s="16"/>
    </row>
    <row r="1014" spans="19:19" x14ac:dyDescent="0.2">
      <c r="S1014" s="16"/>
    </row>
    <row r="1015" spans="19:19" x14ac:dyDescent="0.2">
      <c r="S1015" s="16"/>
    </row>
    <row r="1016" spans="19:19" x14ac:dyDescent="0.2">
      <c r="S1016" s="16"/>
    </row>
    <row r="1017" spans="19:19" x14ac:dyDescent="0.2">
      <c r="S1017" s="16"/>
    </row>
    <row r="1019" spans="19:19" x14ac:dyDescent="0.2">
      <c r="S1019" s="16"/>
    </row>
    <row r="1020" spans="19:19" x14ac:dyDescent="0.2">
      <c r="S1020" s="16"/>
    </row>
    <row r="1021" spans="19:19" x14ac:dyDescent="0.2">
      <c r="S1021" s="16"/>
    </row>
    <row r="1023" spans="19:19" x14ac:dyDescent="0.2">
      <c r="S1023" s="16"/>
    </row>
    <row r="1024" spans="19:19" x14ac:dyDescent="0.2">
      <c r="S1024" s="16"/>
    </row>
    <row r="1025" spans="19:19" x14ac:dyDescent="0.2">
      <c r="S1025" s="16"/>
    </row>
    <row r="1026" spans="19:19" x14ac:dyDescent="0.2">
      <c r="S1026" s="16"/>
    </row>
    <row r="1027" spans="19:19" x14ac:dyDescent="0.2">
      <c r="S1027" s="16"/>
    </row>
    <row r="1028" spans="19:19" x14ac:dyDescent="0.2">
      <c r="S1028" s="16"/>
    </row>
    <row r="1029" spans="19:19" x14ac:dyDescent="0.2">
      <c r="S1029" s="16"/>
    </row>
    <row r="1030" spans="19:19" x14ac:dyDescent="0.2">
      <c r="S1030" s="16"/>
    </row>
    <row r="1031" spans="19:19" x14ac:dyDescent="0.2">
      <c r="S1031" s="16"/>
    </row>
    <row r="1032" spans="19:19" x14ac:dyDescent="0.2">
      <c r="S1032" s="16"/>
    </row>
    <row r="1033" spans="19:19" x14ac:dyDescent="0.2">
      <c r="S1033" s="16"/>
    </row>
    <row r="1034" spans="19:19" x14ac:dyDescent="0.2">
      <c r="S1034" s="16"/>
    </row>
    <row r="1035" spans="19:19" x14ac:dyDescent="0.2">
      <c r="S1035" s="16"/>
    </row>
    <row r="1036" spans="19:19" x14ac:dyDescent="0.2">
      <c r="S1036" s="16"/>
    </row>
    <row r="1037" spans="19:19" x14ac:dyDescent="0.2">
      <c r="S1037" s="16"/>
    </row>
    <row r="1038" spans="19:19" x14ac:dyDescent="0.2">
      <c r="S1038" s="16"/>
    </row>
    <row r="1039" spans="19:19" x14ac:dyDescent="0.2">
      <c r="S1039" s="16"/>
    </row>
    <row r="1041" spans="19:19" x14ac:dyDescent="0.2">
      <c r="S1041" s="16"/>
    </row>
    <row r="1042" spans="19:19" x14ac:dyDescent="0.2">
      <c r="S1042" s="16"/>
    </row>
    <row r="1043" spans="19:19" x14ac:dyDescent="0.2">
      <c r="S1043" s="16"/>
    </row>
    <row r="1044" spans="19:19" x14ac:dyDescent="0.2">
      <c r="S1044" s="16"/>
    </row>
    <row r="1045" spans="19:19" x14ac:dyDescent="0.2">
      <c r="S1045" s="16"/>
    </row>
    <row r="1046" spans="19:19" x14ac:dyDescent="0.2">
      <c r="S1046" s="16"/>
    </row>
    <row r="1047" spans="19:19" x14ac:dyDescent="0.2">
      <c r="S1047" s="16"/>
    </row>
    <row r="1048" spans="19:19" x14ac:dyDescent="0.2">
      <c r="S1048" s="16"/>
    </row>
    <row r="1049" spans="19:19" x14ac:dyDescent="0.2">
      <c r="S1049" s="16"/>
    </row>
    <row r="1050" spans="19:19" x14ac:dyDescent="0.2">
      <c r="S1050" s="16"/>
    </row>
    <row r="1051" spans="19:19" x14ac:dyDescent="0.2">
      <c r="S1051" s="16"/>
    </row>
    <row r="1052" spans="19:19" x14ac:dyDescent="0.2">
      <c r="S1052" s="16"/>
    </row>
    <row r="1053" spans="19:19" x14ac:dyDescent="0.2">
      <c r="S1053" s="16"/>
    </row>
    <row r="1054" spans="19:19" x14ac:dyDescent="0.2">
      <c r="S1054" s="16"/>
    </row>
    <row r="1055" spans="19:19" x14ac:dyDescent="0.2">
      <c r="S1055" s="16"/>
    </row>
    <row r="1056" spans="19:19" x14ac:dyDescent="0.2">
      <c r="S1056" s="16"/>
    </row>
    <row r="1057" spans="19:19" x14ac:dyDescent="0.2">
      <c r="S1057" s="16"/>
    </row>
    <row r="1059" spans="19:19" x14ac:dyDescent="0.2">
      <c r="S1059" s="16"/>
    </row>
    <row r="1060" spans="19:19" x14ac:dyDescent="0.2">
      <c r="S1060" s="16"/>
    </row>
    <row r="1061" spans="19:19" x14ac:dyDescent="0.2">
      <c r="S1061" s="16"/>
    </row>
    <row r="1062" spans="19:19" x14ac:dyDescent="0.2">
      <c r="S1062" s="16"/>
    </row>
    <row r="1063" spans="19:19" x14ac:dyDescent="0.2">
      <c r="S1063" s="16"/>
    </row>
    <row r="1065" spans="19:19" x14ac:dyDescent="0.2">
      <c r="S1065" s="16"/>
    </row>
    <row r="1066" spans="19:19" x14ac:dyDescent="0.2">
      <c r="S1066" s="16"/>
    </row>
    <row r="1067" spans="19:19" x14ac:dyDescent="0.2">
      <c r="S1067" s="16"/>
    </row>
    <row r="1068" spans="19:19" x14ac:dyDescent="0.2">
      <c r="S1068" s="16"/>
    </row>
    <row r="1069" spans="19:19" x14ac:dyDescent="0.2">
      <c r="S1069" s="16"/>
    </row>
    <row r="1070" spans="19:19" x14ac:dyDescent="0.2">
      <c r="S1070" s="16"/>
    </row>
    <row r="1071" spans="19:19" x14ac:dyDescent="0.2">
      <c r="S1071" s="16"/>
    </row>
    <row r="1072" spans="19:19" x14ac:dyDescent="0.2">
      <c r="S1072" s="16"/>
    </row>
    <row r="1073" spans="19:19" x14ac:dyDescent="0.2">
      <c r="S1073" s="16"/>
    </row>
    <row r="1074" spans="19:19" x14ac:dyDescent="0.2">
      <c r="S1074" s="16"/>
    </row>
    <row r="1075" spans="19:19" x14ac:dyDescent="0.2">
      <c r="S1075" s="16"/>
    </row>
    <row r="1077" spans="19:19" x14ac:dyDescent="0.2">
      <c r="S1077" s="16"/>
    </row>
    <row r="1078" spans="19:19" x14ac:dyDescent="0.2">
      <c r="S1078" s="16"/>
    </row>
    <row r="1079" spans="19:19" x14ac:dyDescent="0.2">
      <c r="S1079" s="16"/>
    </row>
    <row r="1080" spans="19:19" x14ac:dyDescent="0.2">
      <c r="S1080" s="16"/>
    </row>
    <row r="1081" spans="19:19" x14ac:dyDescent="0.2">
      <c r="S1081" s="16"/>
    </row>
    <row r="1082" spans="19:19" x14ac:dyDescent="0.2">
      <c r="S1082" s="16"/>
    </row>
    <row r="1083" spans="19:19" x14ac:dyDescent="0.2">
      <c r="S1083" s="16"/>
    </row>
    <row r="1084" spans="19:19" x14ac:dyDescent="0.2">
      <c r="S1084" s="16"/>
    </row>
    <row r="1085" spans="19:19" x14ac:dyDescent="0.2">
      <c r="S1085" s="16"/>
    </row>
    <row r="1086" spans="19:19" x14ac:dyDescent="0.2">
      <c r="S1086" s="16"/>
    </row>
    <row r="1087" spans="19:19" x14ac:dyDescent="0.2">
      <c r="S1087" s="16"/>
    </row>
    <row r="1088" spans="19:19" x14ac:dyDescent="0.2">
      <c r="S1088" s="16"/>
    </row>
    <row r="1089" spans="19:19" x14ac:dyDescent="0.2">
      <c r="S1089" s="16"/>
    </row>
    <row r="1090" spans="19:19" x14ac:dyDescent="0.2">
      <c r="S1090" s="16"/>
    </row>
    <row r="1091" spans="19:19" x14ac:dyDescent="0.2">
      <c r="S1091" s="16"/>
    </row>
    <row r="1092" spans="19:19" x14ac:dyDescent="0.2">
      <c r="S1092" s="16"/>
    </row>
    <row r="1093" spans="19:19" x14ac:dyDescent="0.2">
      <c r="S1093" s="16"/>
    </row>
    <row r="1095" spans="19:19" x14ac:dyDescent="0.2">
      <c r="S1095" s="16"/>
    </row>
    <row r="1096" spans="19:19" x14ac:dyDescent="0.2">
      <c r="S1096" s="16"/>
    </row>
    <row r="1097" spans="19:19" x14ac:dyDescent="0.2">
      <c r="S1097" s="16"/>
    </row>
    <row r="1098" spans="19:19" x14ac:dyDescent="0.2">
      <c r="S1098" s="16"/>
    </row>
    <row r="1099" spans="19:19" x14ac:dyDescent="0.2">
      <c r="S1099" s="16"/>
    </row>
    <row r="1100" spans="19:19" x14ac:dyDescent="0.2">
      <c r="S1100" s="16"/>
    </row>
    <row r="1101" spans="19:19" x14ac:dyDescent="0.2">
      <c r="S1101" s="16"/>
    </row>
    <row r="1102" spans="19:19" x14ac:dyDescent="0.2">
      <c r="S1102" s="16"/>
    </row>
    <row r="1103" spans="19:19" x14ac:dyDescent="0.2">
      <c r="S1103" s="16"/>
    </row>
    <row r="1104" spans="19:19" x14ac:dyDescent="0.2">
      <c r="S1104" s="16"/>
    </row>
    <row r="1105" spans="19:19" x14ac:dyDescent="0.2">
      <c r="S1105" s="16"/>
    </row>
    <row r="1106" spans="19:19" x14ac:dyDescent="0.2">
      <c r="S1106" s="16"/>
    </row>
    <row r="1107" spans="19:19" x14ac:dyDescent="0.2">
      <c r="S1107" s="16"/>
    </row>
    <row r="1108" spans="19:19" x14ac:dyDescent="0.2">
      <c r="S1108" s="16"/>
    </row>
    <row r="1109" spans="19:19" x14ac:dyDescent="0.2">
      <c r="S1109" s="16"/>
    </row>
    <row r="1110" spans="19:19" x14ac:dyDescent="0.2">
      <c r="S1110" s="16"/>
    </row>
    <row r="1111" spans="19:19" x14ac:dyDescent="0.2">
      <c r="S1111" s="16"/>
    </row>
    <row r="1113" spans="19:19" x14ac:dyDescent="0.2">
      <c r="S1113" s="16"/>
    </row>
    <row r="1114" spans="19:19" x14ac:dyDescent="0.2">
      <c r="S1114" s="16"/>
    </row>
    <row r="1115" spans="19:19" x14ac:dyDescent="0.2">
      <c r="S1115" s="16"/>
    </row>
    <row r="1116" spans="19:19" x14ac:dyDescent="0.2">
      <c r="S1116" s="16"/>
    </row>
    <row r="1117" spans="19:19" x14ac:dyDescent="0.2">
      <c r="S1117" s="16"/>
    </row>
    <row r="1119" spans="19:19" x14ac:dyDescent="0.2">
      <c r="S1119" s="16"/>
    </row>
    <row r="1120" spans="19:19" x14ac:dyDescent="0.2">
      <c r="S1120" s="16"/>
    </row>
    <row r="1121" spans="19:19" x14ac:dyDescent="0.2">
      <c r="S1121" s="16"/>
    </row>
    <row r="1122" spans="19:19" x14ac:dyDescent="0.2">
      <c r="S1122" s="16"/>
    </row>
    <row r="1123" spans="19:19" x14ac:dyDescent="0.2">
      <c r="S1123" s="16"/>
    </row>
    <row r="1124" spans="19:19" x14ac:dyDescent="0.2">
      <c r="S1124" s="16"/>
    </row>
    <row r="1125" spans="19:19" x14ac:dyDescent="0.2">
      <c r="S1125" s="16"/>
    </row>
    <row r="1126" spans="19:19" x14ac:dyDescent="0.2">
      <c r="S1126" s="16"/>
    </row>
    <row r="1127" spans="19:19" x14ac:dyDescent="0.2">
      <c r="S1127" s="16"/>
    </row>
    <row r="1128" spans="19:19" x14ac:dyDescent="0.2">
      <c r="S1128" s="16"/>
    </row>
    <row r="1129" spans="19:19" x14ac:dyDescent="0.2">
      <c r="S1129" s="16"/>
    </row>
    <row r="1130" spans="19:19" x14ac:dyDescent="0.2">
      <c r="S1130" s="16"/>
    </row>
    <row r="1131" spans="19:19" x14ac:dyDescent="0.2">
      <c r="S1131" s="16"/>
    </row>
    <row r="1132" spans="19:19" x14ac:dyDescent="0.2">
      <c r="S1132" s="16"/>
    </row>
    <row r="1133" spans="19:19" x14ac:dyDescent="0.2">
      <c r="S1133" s="16"/>
    </row>
    <row r="1134" spans="19:19" x14ac:dyDescent="0.2">
      <c r="S1134" s="16"/>
    </row>
    <row r="1135" spans="19:19" x14ac:dyDescent="0.2">
      <c r="S1135" s="16"/>
    </row>
    <row r="1136" spans="19:19" x14ac:dyDescent="0.2">
      <c r="S1136" s="16"/>
    </row>
    <row r="1137" spans="19:19" x14ac:dyDescent="0.2">
      <c r="S1137" s="16"/>
    </row>
    <row r="1138" spans="19:19" x14ac:dyDescent="0.2">
      <c r="S1138" s="16"/>
    </row>
    <row r="1139" spans="19:19" x14ac:dyDescent="0.2">
      <c r="S1139" s="16"/>
    </row>
    <row r="1140" spans="19:19" x14ac:dyDescent="0.2">
      <c r="S1140" s="16"/>
    </row>
    <row r="1141" spans="19:19" x14ac:dyDescent="0.2">
      <c r="S1141" s="16"/>
    </row>
    <row r="1143" spans="19:19" x14ac:dyDescent="0.2">
      <c r="S1143" s="16"/>
    </row>
    <row r="1144" spans="19:19" x14ac:dyDescent="0.2">
      <c r="S1144" s="16"/>
    </row>
    <row r="1145" spans="19:19" x14ac:dyDescent="0.2">
      <c r="S1145" s="16"/>
    </row>
    <row r="1146" spans="19:19" x14ac:dyDescent="0.2">
      <c r="S1146" s="16"/>
    </row>
    <row r="1150" spans="19:19" x14ac:dyDescent="0.2">
      <c r="S1150" s="16"/>
    </row>
    <row r="1151" spans="19:19" x14ac:dyDescent="0.2">
      <c r="S1151" s="16"/>
    </row>
    <row r="1152" spans="19:19" x14ac:dyDescent="0.2">
      <c r="S1152" s="16"/>
    </row>
    <row r="1153" spans="19:19" x14ac:dyDescent="0.2">
      <c r="S1153" s="16"/>
    </row>
    <row r="1155" spans="19:19" x14ac:dyDescent="0.2">
      <c r="S1155" s="16"/>
    </row>
    <row r="1156" spans="19:19" x14ac:dyDescent="0.2">
      <c r="S1156" s="16"/>
    </row>
    <row r="1157" spans="19:19" x14ac:dyDescent="0.2">
      <c r="S1157" s="16"/>
    </row>
    <row r="1158" spans="19:19" x14ac:dyDescent="0.2">
      <c r="S1158" s="16"/>
    </row>
    <row r="1159" spans="19:19" x14ac:dyDescent="0.2">
      <c r="S1159" s="16"/>
    </row>
    <row r="1160" spans="19:19" x14ac:dyDescent="0.2">
      <c r="S1160" s="16"/>
    </row>
    <row r="1161" spans="19:19" x14ac:dyDescent="0.2">
      <c r="S1161" s="16"/>
    </row>
    <row r="1162" spans="19:19" x14ac:dyDescent="0.2">
      <c r="S1162" s="16"/>
    </row>
    <row r="1163" spans="19:19" x14ac:dyDescent="0.2">
      <c r="S1163" s="16"/>
    </row>
    <row r="1164" spans="19:19" x14ac:dyDescent="0.2">
      <c r="S1164" s="16"/>
    </row>
    <row r="1165" spans="19:19" x14ac:dyDescent="0.2">
      <c r="S1165" s="16"/>
    </row>
    <row r="1167" spans="19:19" x14ac:dyDescent="0.2">
      <c r="S1167" s="16"/>
    </row>
    <row r="1168" spans="19:19" x14ac:dyDescent="0.2">
      <c r="S1168" s="16"/>
    </row>
    <row r="1169" spans="19:19" x14ac:dyDescent="0.2">
      <c r="S1169" s="16"/>
    </row>
    <row r="1170" spans="19:19" x14ac:dyDescent="0.2">
      <c r="S1170" s="16"/>
    </row>
    <row r="1171" spans="19:19" x14ac:dyDescent="0.2">
      <c r="S1171" s="16"/>
    </row>
    <row r="1172" spans="19:19" x14ac:dyDescent="0.2">
      <c r="S1172" s="16"/>
    </row>
    <row r="1173" spans="19:19" x14ac:dyDescent="0.2">
      <c r="S1173" s="16"/>
    </row>
    <row r="1174" spans="19:19" x14ac:dyDescent="0.2">
      <c r="S1174" s="16"/>
    </row>
    <row r="1175" spans="19:19" x14ac:dyDescent="0.2">
      <c r="S1175" s="16"/>
    </row>
    <row r="1176" spans="19:19" x14ac:dyDescent="0.2">
      <c r="S1176" s="16"/>
    </row>
    <row r="1177" spans="19:19" x14ac:dyDescent="0.2">
      <c r="S1177" s="16"/>
    </row>
    <row r="1178" spans="19:19" x14ac:dyDescent="0.2">
      <c r="S1178" s="16"/>
    </row>
    <row r="1179" spans="19:19" x14ac:dyDescent="0.2">
      <c r="S1179" s="16"/>
    </row>
    <row r="1180" spans="19:19" x14ac:dyDescent="0.2">
      <c r="S1180" s="16"/>
    </row>
    <row r="1181" spans="19:19" x14ac:dyDescent="0.2">
      <c r="S1181" s="16"/>
    </row>
    <row r="1182" spans="19:19" x14ac:dyDescent="0.2">
      <c r="S1182" s="16"/>
    </row>
    <row r="1183" spans="19:19" x14ac:dyDescent="0.2">
      <c r="S1183" s="16"/>
    </row>
    <row r="1185" spans="19:19" x14ac:dyDescent="0.2">
      <c r="S1185" s="16"/>
    </row>
    <row r="1186" spans="19:19" x14ac:dyDescent="0.2">
      <c r="S1186" s="16"/>
    </row>
    <row r="1187" spans="19:19" x14ac:dyDescent="0.2">
      <c r="S1187" s="16"/>
    </row>
    <row r="1188" spans="19:19" x14ac:dyDescent="0.2">
      <c r="S1188" s="16"/>
    </row>
    <row r="1189" spans="19:19" x14ac:dyDescent="0.2">
      <c r="S1189" s="16"/>
    </row>
    <row r="1190" spans="19:19" x14ac:dyDescent="0.2">
      <c r="S1190" s="16"/>
    </row>
    <row r="1191" spans="19:19" x14ac:dyDescent="0.2">
      <c r="S1191" s="16"/>
    </row>
    <row r="1192" spans="19:19" x14ac:dyDescent="0.2">
      <c r="S1192" s="16"/>
    </row>
    <row r="1193" spans="19:19" x14ac:dyDescent="0.2">
      <c r="S1193" s="16"/>
    </row>
    <row r="1194" spans="19:19" x14ac:dyDescent="0.2">
      <c r="S1194" s="16"/>
    </row>
    <row r="1195" spans="19:19" x14ac:dyDescent="0.2">
      <c r="S1195" s="16"/>
    </row>
    <row r="1196" spans="19:19" x14ac:dyDescent="0.2">
      <c r="S1196" s="16"/>
    </row>
    <row r="1197" spans="19:19" x14ac:dyDescent="0.2">
      <c r="S1197" s="16"/>
    </row>
    <row r="1198" spans="19:19" x14ac:dyDescent="0.2">
      <c r="S1198" s="16"/>
    </row>
    <row r="1199" spans="19:19" x14ac:dyDescent="0.2">
      <c r="S1199" s="16"/>
    </row>
    <row r="1200" spans="19:19" x14ac:dyDescent="0.2">
      <c r="S1200" s="16"/>
    </row>
    <row r="1201" spans="19:19" x14ac:dyDescent="0.2">
      <c r="S1201" s="16"/>
    </row>
    <row r="1203" spans="19:19" x14ac:dyDescent="0.2">
      <c r="S1203" s="16"/>
    </row>
    <row r="1204" spans="19:19" x14ac:dyDescent="0.2">
      <c r="S1204" s="16"/>
    </row>
    <row r="1205" spans="19:19" x14ac:dyDescent="0.2">
      <c r="S1205" s="16"/>
    </row>
    <row r="1206" spans="19:19" x14ac:dyDescent="0.2">
      <c r="S1206" s="16"/>
    </row>
    <row r="1207" spans="19:19" x14ac:dyDescent="0.2">
      <c r="S1207" s="16"/>
    </row>
    <row r="1208" spans="19:19" x14ac:dyDescent="0.2">
      <c r="S1208" s="16"/>
    </row>
    <row r="1209" spans="19:19" x14ac:dyDescent="0.2">
      <c r="S1209" s="16"/>
    </row>
    <row r="1210" spans="19:19" x14ac:dyDescent="0.2">
      <c r="S1210" s="16"/>
    </row>
    <row r="1211" spans="19:19" x14ac:dyDescent="0.2">
      <c r="S1211" s="16"/>
    </row>
    <row r="1212" spans="19:19" x14ac:dyDescent="0.2">
      <c r="S1212" s="16"/>
    </row>
    <row r="1213" spans="19:19" x14ac:dyDescent="0.2">
      <c r="S1213" s="16"/>
    </row>
    <row r="1214" spans="19:19" x14ac:dyDescent="0.2">
      <c r="S1214" s="16"/>
    </row>
    <row r="1215" spans="19:19" x14ac:dyDescent="0.2">
      <c r="S1215" s="16"/>
    </row>
    <row r="1217" spans="19:19" x14ac:dyDescent="0.2">
      <c r="S1217" s="16"/>
    </row>
    <row r="1218" spans="19:19" x14ac:dyDescent="0.2">
      <c r="S1218" s="16"/>
    </row>
    <row r="1219" spans="19:19" x14ac:dyDescent="0.2">
      <c r="S1219" s="16"/>
    </row>
    <row r="1221" spans="19:19" x14ac:dyDescent="0.2">
      <c r="S1221" s="16"/>
    </row>
    <row r="1222" spans="19:19" x14ac:dyDescent="0.2">
      <c r="S1222" s="16"/>
    </row>
    <row r="1223" spans="19:19" x14ac:dyDescent="0.2">
      <c r="S1223" s="16"/>
    </row>
    <row r="1224" spans="19:19" x14ac:dyDescent="0.2">
      <c r="S1224" s="16"/>
    </row>
    <row r="1225" spans="19:19" x14ac:dyDescent="0.2">
      <c r="S1225" s="16"/>
    </row>
    <row r="1227" spans="19:19" x14ac:dyDescent="0.2">
      <c r="S1227" s="16"/>
    </row>
    <row r="1228" spans="19:19" x14ac:dyDescent="0.2">
      <c r="S1228" s="16"/>
    </row>
    <row r="1229" spans="19:19" x14ac:dyDescent="0.2">
      <c r="S1229" s="16"/>
    </row>
    <row r="1230" spans="19:19" x14ac:dyDescent="0.2">
      <c r="S1230" s="16"/>
    </row>
    <row r="1231" spans="19:19" x14ac:dyDescent="0.2">
      <c r="S1231" s="16"/>
    </row>
    <row r="1232" spans="19:19" x14ac:dyDescent="0.2">
      <c r="S1232" s="16"/>
    </row>
    <row r="1233" spans="19:19" x14ac:dyDescent="0.2">
      <c r="S1233" s="16"/>
    </row>
    <row r="1234" spans="19:19" x14ac:dyDescent="0.2">
      <c r="S1234" s="16"/>
    </row>
    <row r="1235" spans="19:19" x14ac:dyDescent="0.2">
      <c r="S1235" s="16"/>
    </row>
    <row r="1236" spans="19:19" x14ac:dyDescent="0.2">
      <c r="S1236" s="16"/>
    </row>
    <row r="1237" spans="19:19" x14ac:dyDescent="0.2">
      <c r="S1237" s="16"/>
    </row>
    <row r="1239" spans="19:19" x14ac:dyDescent="0.2">
      <c r="S1239" s="16"/>
    </row>
    <row r="1240" spans="19:19" x14ac:dyDescent="0.2">
      <c r="S1240" s="16"/>
    </row>
    <row r="1241" spans="19:19" x14ac:dyDescent="0.2">
      <c r="S1241" s="16"/>
    </row>
    <row r="1242" spans="19:19" x14ac:dyDescent="0.2">
      <c r="S1242" s="16"/>
    </row>
    <row r="1243" spans="19:19" x14ac:dyDescent="0.2">
      <c r="S1243" s="16"/>
    </row>
    <row r="1244" spans="19:19" x14ac:dyDescent="0.2">
      <c r="S1244" s="16"/>
    </row>
    <row r="1245" spans="19:19" x14ac:dyDescent="0.2">
      <c r="S1245" s="16"/>
    </row>
    <row r="1246" spans="19:19" x14ac:dyDescent="0.2">
      <c r="S1246" s="16"/>
    </row>
    <row r="1247" spans="19:19" x14ac:dyDescent="0.2">
      <c r="S1247" s="16"/>
    </row>
    <row r="1248" spans="19:19" x14ac:dyDescent="0.2">
      <c r="S1248" s="16"/>
    </row>
    <row r="1249" spans="19:19" x14ac:dyDescent="0.2">
      <c r="S1249" s="16"/>
    </row>
    <row r="1250" spans="19:19" x14ac:dyDescent="0.2">
      <c r="S1250" s="16"/>
    </row>
    <row r="1251" spans="19:19" x14ac:dyDescent="0.2">
      <c r="S1251" s="16"/>
    </row>
    <row r="1252" spans="19:19" x14ac:dyDescent="0.2">
      <c r="S1252" s="16"/>
    </row>
    <row r="1253" spans="19:19" x14ac:dyDescent="0.2">
      <c r="S1253" s="16"/>
    </row>
    <row r="1254" spans="19:19" x14ac:dyDescent="0.2">
      <c r="S1254" s="16"/>
    </row>
    <row r="1255" spans="19:19" x14ac:dyDescent="0.2">
      <c r="S1255" s="16"/>
    </row>
    <row r="1257" spans="19:19" x14ac:dyDescent="0.2">
      <c r="S1257" s="16"/>
    </row>
    <row r="1258" spans="19:19" x14ac:dyDescent="0.2">
      <c r="S1258" s="16"/>
    </row>
    <row r="1259" spans="19:19" x14ac:dyDescent="0.2">
      <c r="S1259" s="16"/>
    </row>
    <row r="1260" spans="19:19" x14ac:dyDescent="0.2">
      <c r="S1260" s="16"/>
    </row>
    <row r="1261" spans="19:19" x14ac:dyDescent="0.2">
      <c r="S1261" s="16"/>
    </row>
    <row r="1262" spans="19:19" x14ac:dyDescent="0.2">
      <c r="S1262" s="16"/>
    </row>
    <row r="1263" spans="19:19" x14ac:dyDescent="0.2">
      <c r="S1263" s="16"/>
    </row>
    <row r="1264" spans="19:19" x14ac:dyDescent="0.2">
      <c r="S1264" s="16"/>
    </row>
    <row r="1265" spans="19:19" x14ac:dyDescent="0.2">
      <c r="S1265" s="16"/>
    </row>
    <row r="1266" spans="19:19" x14ac:dyDescent="0.2">
      <c r="S1266" s="16"/>
    </row>
    <row r="1267" spans="19:19" x14ac:dyDescent="0.2">
      <c r="S1267" s="16"/>
    </row>
    <row r="1268" spans="19:19" x14ac:dyDescent="0.2">
      <c r="S1268" s="16"/>
    </row>
    <row r="1269" spans="19:19" x14ac:dyDescent="0.2">
      <c r="S1269" s="16"/>
    </row>
    <row r="1270" spans="19:19" x14ac:dyDescent="0.2">
      <c r="S1270" s="16"/>
    </row>
    <row r="1271" spans="19:19" x14ac:dyDescent="0.2">
      <c r="S1271" s="16"/>
    </row>
    <row r="1272" spans="19:19" x14ac:dyDescent="0.2">
      <c r="S1272" s="16"/>
    </row>
    <row r="1273" spans="19:19" x14ac:dyDescent="0.2">
      <c r="S1273" s="16"/>
    </row>
    <row r="1275" spans="19:19" x14ac:dyDescent="0.2">
      <c r="S1275" s="16"/>
    </row>
    <row r="1276" spans="19:19" x14ac:dyDescent="0.2">
      <c r="S1276" s="16"/>
    </row>
    <row r="1277" spans="19:19" x14ac:dyDescent="0.2">
      <c r="S1277" s="16"/>
    </row>
    <row r="1278" spans="19:19" x14ac:dyDescent="0.2">
      <c r="S1278" s="16"/>
    </row>
    <row r="1279" spans="19:19" x14ac:dyDescent="0.2">
      <c r="S1279" s="16"/>
    </row>
    <row r="1280" spans="19:19" x14ac:dyDescent="0.2">
      <c r="S1280" s="16"/>
    </row>
    <row r="1281" spans="19:19" x14ac:dyDescent="0.2">
      <c r="S1281" s="16"/>
    </row>
    <row r="1282" spans="19:19" x14ac:dyDescent="0.2">
      <c r="S1282" s="16"/>
    </row>
    <row r="1283" spans="19:19" x14ac:dyDescent="0.2">
      <c r="S1283" s="16"/>
    </row>
    <row r="1284" spans="19:19" x14ac:dyDescent="0.2">
      <c r="S1284" s="16"/>
    </row>
    <row r="1285" spans="19:19" x14ac:dyDescent="0.2">
      <c r="S1285" s="16"/>
    </row>
    <row r="1286" spans="19:19" x14ac:dyDescent="0.2">
      <c r="S1286" s="16"/>
    </row>
    <row r="1287" spans="19:19" x14ac:dyDescent="0.2">
      <c r="S1287" s="16"/>
    </row>
    <row r="1288" spans="19:19" x14ac:dyDescent="0.2">
      <c r="S1288" s="16"/>
    </row>
    <row r="1289" spans="19:19" x14ac:dyDescent="0.2">
      <c r="S1289" s="16"/>
    </row>
    <row r="1290" spans="19:19" x14ac:dyDescent="0.2">
      <c r="S1290" s="16"/>
    </row>
    <row r="1291" spans="19:19" x14ac:dyDescent="0.2">
      <c r="S1291" s="16"/>
    </row>
    <row r="1292" spans="19:19" x14ac:dyDescent="0.2">
      <c r="S1292" s="16"/>
    </row>
    <row r="1293" spans="19:19" x14ac:dyDescent="0.2">
      <c r="S1293" s="16"/>
    </row>
    <row r="1294" spans="19:19" x14ac:dyDescent="0.2">
      <c r="S1294" s="16"/>
    </row>
    <row r="1295" spans="19:19" x14ac:dyDescent="0.2">
      <c r="S1295" s="16"/>
    </row>
    <row r="1296" spans="19:19" x14ac:dyDescent="0.2">
      <c r="S1296" s="16"/>
    </row>
    <row r="1297" spans="19:19" x14ac:dyDescent="0.2">
      <c r="S1297" s="16"/>
    </row>
    <row r="1298" spans="19:19" x14ac:dyDescent="0.2">
      <c r="S1298" s="16"/>
    </row>
    <row r="1299" spans="19:19" x14ac:dyDescent="0.2">
      <c r="S1299" s="16"/>
    </row>
    <row r="1300" spans="19:19" x14ac:dyDescent="0.2">
      <c r="S1300" s="16"/>
    </row>
    <row r="1301" spans="19:19" x14ac:dyDescent="0.2">
      <c r="S1301" s="16"/>
    </row>
    <row r="1302" spans="19:19" x14ac:dyDescent="0.2">
      <c r="S1302" s="16"/>
    </row>
    <row r="1303" spans="19:19" x14ac:dyDescent="0.2">
      <c r="S1303" s="16"/>
    </row>
    <row r="1304" spans="19:19" x14ac:dyDescent="0.2">
      <c r="S1304" s="16"/>
    </row>
    <row r="1305" spans="19:19" x14ac:dyDescent="0.2">
      <c r="S1305" s="16"/>
    </row>
    <row r="1306" spans="19:19" x14ac:dyDescent="0.2">
      <c r="S1306" s="16"/>
    </row>
    <row r="1307" spans="19:19" x14ac:dyDescent="0.2">
      <c r="S1307" s="16"/>
    </row>
    <row r="1308" spans="19:19" x14ac:dyDescent="0.2">
      <c r="S1308" s="16"/>
    </row>
    <row r="1309" spans="19:19" x14ac:dyDescent="0.2">
      <c r="S1309" s="16"/>
    </row>
    <row r="1311" spans="19:19" x14ac:dyDescent="0.2">
      <c r="S1311" s="16"/>
    </row>
    <row r="1312" spans="19:19" x14ac:dyDescent="0.2">
      <c r="S1312" s="16"/>
    </row>
    <row r="1313" spans="19:19" x14ac:dyDescent="0.2">
      <c r="S1313" s="16"/>
    </row>
    <row r="1314" spans="19:19" x14ac:dyDescent="0.2">
      <c r="S1314" s="16"/>
    </row>
    <row r="1315" spans="19:19" x14ac:dyDescent="0.2">
      <c r="S1315" s="16"/>
    </row>
    <row r="1317" spans="19:19" x14ac:dyDescent="0.2">
      <c r="S1317" s="16"/>
    </row>
    <row r="1318" spans="19:19" x14ac:dyDescent="0.2">
      <c r="S1318" s="16"/>
    </row>
    <row r="1319" spans="19:19" x14ac:dyDescent="0.2">
      <c r="S1319" s="16"/>
    </row>
    <row r="1320" spans="19:19" x14ac:dyDescent="0.2">
      <c r="S1320" s="16"/>
    </row>
    <row r="1321" spans="19:19" x14ac:dyDescent="0.2">
      <c r="S1321" s="16"/>
    </row>
    <row r="1322" spans="19:19" x14ac:dyDescent="0.2">
      <c r="S1322" s="16"/>
    </row>
    <row r="1323" spans="19:19" x14ac:dyDescent="0.2">
      <c r="S1323" s="16"/>
    </row>
    <row r="1324" spans="19:19" x14ac:dyDescent="0.2">
      <c r="S1324" s="16"/>
    </row>
    <row r="1325" spans="19:19" x14ac:dyDescent="0.2">
      <c r="S1325" s="16"/>
    </row>
    <row r="1326" spans="19:19" x14ac:dyDescent="0.2">
      <c r="S1326" s="16"/>
    </row>
    <row r="1327" spans="19:19" x14ac:dyDescent="0.2">
      <c r="S1327" s="16"/>
    </row>
    <row r="1329" spans="19:19" x14ac:dyDescent="0.2">
      <c r="S1329" s="16"/>
    </row>
    <row r="1330" spans="19:19" x14ac:dyDescent="0.2">
      <c r="S1330" s="16"/>
    </row>
    <row r="1331" spans="19:19" x14ac:dyDescent="0.2">
      <c r="S1331" s="16"/>
    </row>
    <row r="1332" spans="19:19" x14ac:dyDescent="0.2">
      <c r="S1332" s="16"/>
    </row>
    <row r="1333" spans="19:19" x14ac:dyDescent="0.2">
      <c r="S1333" s="16"/>
    </row>
    <row r="1335" spans="19:19" x14ac:dyDescent="0.2">
      <c r="S1335" s="16"/>
    </row>
    <row r="1336" spans="19:19" x14ac:dyDescent="0.2">
      <c r="S1336" s="16"/>
    </row>
    <row r="1337" spans="19:19" x14ac:dyDescent="0.2">
      <c r="S1337" s="16"/>
    </row>
    <row r="1338" spans="19:19" x14ac:dyDescent="0.2">
      <c r="S1338" s="16"/>
    </row>
    <row r="1339" spans="19:19" x14ac:dyDescent="0.2">
      <c r="S1339" s="16"/>
    </row>
    <row r="1340" spans="19:19" x14ac:dyDescent="0.2">
      <c r="S1340" s="16"/>
    </row>
    <row r="1341" spans="19:19" x14ac:dyDescent="0.2">
      <c r="S1341" s="16"/>
    </row>
    <row r="1342" spans="19:19" x14ac:dyDescent="0.2">
      <c r="S1342" s="16"/>
    </row>
    <row r="1343" spans="19:19" x14ac:dyDescent="0.2">
      <c r="S1343" s="16"/>
    </row>
    <row r="1344" spans="19:19" x14ac:dyDescent="0.2">
      <c r="S1344" s="16"/>
    </row>
    <row r="1345" spans="19:19" x14ac:dyDescent="0.2">
      <c r="S1345" s="16"/>
    </row>
    <row r="1347" spans="19:19" x14ac:dyDescent="0.2">
      <c r="S1347" s="16"/>
    </row>
    <row r="1348" spans="19:19" x14ac:dyDescent="0.2">
      <c r="S1348" s="16"/>
    </row>
    <row r="1349" spans="19:19" x14ac:dyDescent="0.2">
      <c r="S1349" s="16"/>
    </row>
    <row r="1350" spans="19:19" x14ac:dyDescent="0.2">
      <c r="S1350" s="16"/>
    </row>
    <row r="1351" spans="19:19" x14ac:dyDescent="0.2">
      <c r="S1351" s="16"/>
    </row>
    <row r="1352" spans="19:19" x14ac:dyDescent="0.2">
      <c r="S1352" s="16"/>
    </row>
    <row r="1353" spans="19:19" x14ac:dyDescent="0.2">
      <c r="S1353" s="16"/>
    </row>
    <row r="1354" spans="19:19" x14ac:dyDescent="0.2">
      <c r="S1354" s="16"/>
    </row>
    <row r="1355" spans="19:19" x14ac:dyDescent="0.2">
      <c r="S1355" s="16"/>
    </row>
    <row r="1356" spans="19:19" x14ac:dyDescent="0.2">
      <c r="S1356" s="16"/>
    </row>
    <row r="1357" spans="19:19" x14ac:dyDescent="0.2">
      <c r="S1357" s="16"/>
    </row>
    <row r="1358" spans="19:19" x14ac:dyDescent="0.2">
      <c r="S1358" s="16"/>
    </row>
    <row r="1359" spans="19:19" x14ac:dyDescent="0.2">
      <c r="S1359" s="16"/>
    </row>
    <row r="1360" spans="19:19" x14ac:dyDescent="0.2">
      <c r="S1360" s="16"/>
    </row>
    <row r="1361" spans="19:19" x14ac:dyDescent="0.2">
      <c r="S1361" s="16"/>
    </row>
    <row r="1362" spans="19:19" x14ac:dyDescent="0.2">
      <c r="S1362" s="16"/>
    </row>
    <row r="1363" spans="19:19" x14ac:dyDescent="0.2">
      <c r="S1363" s="16"/>
    </row>
    <row r="1365" spans="19:19" x14ac:dyDescent="0.2">
      <c r="S1365" s="16"/>
    </row>
    <row r="1366" spans="19:19" x14ac:dyDescent="0.2">
      <c r="S1366" s="16"/>
    </row>
    <row r="1367" spans="19:19" x14ac:dyDescent="0.2">
      <c r="S1367" s="16"/>
    </row>
    <row r="1368" spans="19:19" x14ac:dyDescent="0.2">
      <c r="S1368" s="16"/>
    </row>
    <row r="1369" spans="19:19" x14ac:dyDescent="0.2">
      <c r="S1369" s="16"/>
    </row>
    <row r="1370" spans="19:19" x14ac:dyDescent="0.2">
      <c r="S1370" s="16"/>
    </row>
    <row r="1371" spans="19:19" x14ac:dyDescent="0.2">
      <c r="S1371" s="16"/>
    </row>
    <row r="1372" spans="19:19" x14ac:dyDescent="0.2">
      <c r="S1372" s="16"/>
    </row>
    <row r="1373" spans="19:19" x14ac:dyDescent="0.2">
      <c r="S1373" s="16"/>
    </row>
    <row r="1374" spans="19:19" x14ac:dyDescent="0.2">
      <c r="S1374" s="16"/>
    </row>
    <row r="1375" spans="19:19" x14ac:dyDescent="0.2">
      <c r="S1375" s="16"/>
    </row>
    <row r="1376" spans="19:19" x14ac:dyDescent="0.2">
      <c r="S1376" s="16"/>
    </row>
    <row r="1377" spans="19:19" x14ac:dyDescent="0.2">
      <c r="S1377" s="16"/>
    </row>
    <row r="1378" spans="19:19" x14ac:dyDescent="0.2">
      <c r="S1378" s="16"/>
    </row>
    <row r="1379" spans="19:19" x14ac:dyDescent="0.2">
      <c r="S1379" s="16"/>
    </row>
    <row r="1380" spans="19:19" x14ac:dyDescent="0.2">
      <c r="S1380" s="16"/>
    </row>
    <row r="1381" spans="19:19" x14ac:dyDescent="0.2">
      <c r="S1381" s="16"/>
    </row>
    <row r="1383" spans="19:19" x14ac:dyDescent="0.2">
      <c r="S1383" s="16"/>
    </row>
    <row r="1384" spans="19:19" x14ac:dyDescent="0.2">
      <c r="S1384" s="16"/>
    </row>
    <row r="1385" spans="19:19" x14ac:dyDescent="0.2">
      <c r="S1385" s="16"/>
    </row>
    <row r="1386" spans="19:19" x14ac:dyDescent="0.2">
      <c r="S1386" s="16"/>
    </row>
    <row r="1387" spans="19:19" x14ac:dyDescent="0.2">
      <c r="S1387" s="16"/>
    </row>
    <row r="1388" spans="19:19" x14ac:dyDescent="0.2">
      <c r="S1388" s="16"/>
    </row>
    <row r="1389" spans="19:19" x14ac:dyDescent="0.2">
      <c r="S1389" s="16"/>
    </row>
    <row r="1390" spans="19:19" x14ac:dyDescent="0.2">
      <c r="S1390" s="16"/>
    </row>
    <row r="1391" spans="19:19" x14ac:dyDescent="0.2">
      <c r="S1391" s="16"/>
    </row>
    <row r="1392" spans="19:19" x14ac:dyDescent="0.2">
      <c r="S1392" s="16"/>
    </row>
    <row r="1393" spans="19:19" x14ac:dyDescent="0.2">
      <c r="S1393" s="16"/>
    </row>
    <row r="1394" spans="19:19" x14ac:dyDescent="0.2">
      <c r="S1394" s="16"/>
    </row>
    <row r="1395" spans="19:19" x14ac:dyDescent="0.2">
      <c r="S1395" s="16"/>
    </row>
    <row r="1396" spans="19:19" x14ac:dyDescent="0.2">
      <c r="S1396" s="16"/>
    </row>
    <row r="1397" spans="19:19" x14ac:dyDescent="0.2">
      <c r="S1397" s="16"/>
    </row>
    <row r="1398" spans="19:19" x14ac:dyDescent="0.2">
      <c r="S1398" s="16"/>
    </row>
    <row r="1399" spans="19:19" x14ac:dyDescent="0.2">
      <c r="S1399" s="16"/>
    </row>
    <row r="1401" spans="19:19" x14ac:dyDescent="0.2">
      <c r="S1401" s="16"/>
    </row>
    <row r="1402" spans="19:19" x14ac:dyDescent="0.2">
      <c r="S1402" s="16"/>
    </row>
    <row r="1403" spans="19:19" x14ac:dyDescent="0.2">
      <c r="S1403" s="16"/>
    </row>
    <row r="1404" spans="19:19" x14ac:dyDescent="0.2">
      <c r="S1404" s="16"/>
    </row>
    <row r="1405" spans="19:19" x14ac:dyDescent="0.2">
      <c r="S1405" s="16"/>
    </row>
    <row r="1406" spans="19:19" x14ac:dyDescent="0.2">
      <c r="S1406" s="16"/>
    </row>
    <row r="1407" spans="19:19" x14ac:dyDescent="0.2">
      <c r="S1407" s="16"/>
    </row>
    <row r="1408" spans="19:19" x14ac:dyDescent="0.2">
      <c r="S1408" s="16"/>
    </row>
    <row r="1409" spans="19:19" x14ac:dyDescent="0.2">
      <c r="S1409" s="16"/>
    </row>
    <row r="1410" spans="19:19" x14ac:dyDescent="0.2">
      <c r="S1410" s="16"/>
    </row>
    <row r="1411" spans="19:19" x14ac:dyDescent="0.2">
      <c r="S1411" s="16"/>
    </row>
    <row r="1412" spans="19:19" x14ac:dyDescent="0.2">
      <c r="S1412" s="16"/>
    </row>
    <row r="1413" spans="19:19" x14ac:dyDescent="0.2">
      <c r="S1413" s="16"/>
    </row>
    <row r="1414" spans="19:19" x14ac:dyDescent="0.2">
      <c r="S1414" s="16"/>
    </row>
    <row r="1415" spans="19:19" x14ac:dyDescent="0.2">
      <c r="S1415" s="16"/>
    </row>
    <row r="1416" spans="19:19" x14ac:dyDescent="0.2">
      <c r="S1416" s="16"/>
    </row>
    <row r="1419" spans="19:19" x14ac:dyDescent="0.2">
      <c r="S1419" s="16"/>
    </row>
    <row r="1420" spans="19:19" x14ac:dyDescent="0.2">
      <c r="S1420" s="16"/>
    </row>
    <row r="1421" spans="19:19" x14ac:dyDescent="0.2">
      <c r="S1421" s="16"/>
    </row>
    <row r="1422" spans="19:19" x14ac:dyDescent="0.2">
      <c r="S1422" s="16"/>
    </row>
    <row r="1423" spans="19:19" x14ac:dyDescent="0.2">
      <c r="S1423" s="16"/>
    </row>
    <row r="1424" spans="19:19" x14ac:dyDescent="0.2">
      <c r="S1424" s="16"/>
    </row>
    <row r="1425" spans="19:19" x14ac:dyDescent="0.2">
      <c r="S1425" s="16"/>
    </row>
    <row r="1426" spans="19:19" x14ac:dyDescent="0.2">
      <c r="S1426" s="16"/>
    </row>
    <row r="1427" spans="19:19" x14ac:dyDescent="0.2">
      <c r="S1427" s="16"/>
    </row>
    <row r="1428" spans="19:19" x14ac:dyDescent="0.2">
      <c r="S1428" s="16"/>
    </row>
    <row r="1429" spans="19:19" x14ac:dyDescent="0.2">
      <c r="S1429" s="16"/>
    </row>
    <row r="1430" spans="19:19" x14ac:dyDescent="0.2">
      <c r="S1430" s="16"/>
    </row>
    <row r="1431" spans="19:19" x14ac:dyDescent="0.2">
      <c r="S1431" s="16"/>
    </row>
    <row r="1432" spans="19:19" x14ac:dyDescent="0.2">
      <c r="S1432" s="16"/>
    </row>
    <row r="1433" spans="19:19" x14ac:dyDescent="0.2">
      <c r="S1433" s="16"/>
    </row>
    <row r="1434" spans="19:19" x14ac:dyDescent="0.2">
      <c r="S1434" s="16"/>
    </row>
    <row r="1435" spans="19:19" x14ac:dyDescent="0.2">
      <c r="S1435" s="16"/>
    </row>
    <row r="1437" spans="19:19" x14ac:dyDescent="0.2">
      <c r="S1437" s="16"/>
    </row>
    <row r="1438" spans="19:19" x14ac:dyDescent="0.2">
      <c r="S1438" s="16"/>
    </row>
    <row r="1439" spans="19:19" x14ac:dyDescent="0.2">
      <c r="S1439" s="16"/>
    </row>
    <row r="1440" spans="19:19" x14ac:dyDescent="0.2">
      <c r="S1440" s="16"/>
    </row>
    <row r="1441" spans="19:19" x14ac:dyDescent="0.2">
      <c r="S1441" s="16"/>
    </row>
    <row r="1442" spans="19:19" x14ac:dyDescent="0.2">
      <c r="S1442" s="16"/>
    </row>
    <row r="1443" spans="19:19" x14ac:dyDescent="0.2">
      <c r="S1443" s="16"/>
    </row>
    <row r="1444" spans="19:19" x14ac:dyDescent="0.2">
      <c r="S1444" s="16"/>
    </row>
    <row r="1445" spans="19:19" x14ac:dyDescent="0.2">
      <c r="S1445" s="16"/>
    </row>
    <row r="1446" spans="19:19" x14ac:dyDescent="0.2">
      <c r="S1446" s="16"/>
    </row>
    <row r="1448" spans="19:19" x14ac:dyDescent="0.2">
      <c r="S1448" s="16"/>
    </row>
    <row r="1449" spans="19:19" x14ac:dyDescent="0.2">
      <c r="S1449" s="16"/>
    </row>
    <row r="1450" spans="19:19" x14ac:dyDescent="0.2">
      <c r="S1450" s="16"/>
    </row>
    <row r="1451" spans="19:19" x14ac:dyDescent="0.2">
      <c r="S1451" s="16"/>
    </row>
    <row r="1452" spans="19:19" x14ac:dyDescent="0.2">
      <c r="S1452" s="16"/>
    </row>
    <row r="1453" spans="19:19" x14ac:dyDescent="0.2">
      <c r="S1453" s="16"/>
    </row>
    <row r="1455" spans="19:19" x14ac:dyDescent="0.2">
      <c r="S1455" s="16"/>
    </row>
    <row r="1456" spans="19:19" x14ac:dyDescent="0.2">
      <c r="S1456" s="16"/>
    </row>
    <row r="1457" spans="19:19" x14ac:dyDescent="0.2">
      <c r="S1457" s="16"/>
    </row>
    <row r="1458" spans="19:19" x14ac:dyDescent="0.2">
      <c r="S1458" s="16"/>
    </row>
    <row r="1459" spans="19:19" x14ac:dyDescent="0.2">
      <c r="S1459" s="16"/>
    </row>
    <row r="1461" spans="19:19" x14ac:dyDescent="0.2">
      <c r="S1461" s="16"/>
    </row>
    <row r="1462" spans="19:19" x14ac:dyDescent="0.2">
      <c r="S1462" s="16"/>
    </row>
    <row r="1463" spans="19:19" x14ac:dyDescent="0.2">
      <c r="S1463" s="16"/>
    </row>
    <row r="1464" spans="19:19" x14ac:dyDescent="0.2">
      <c r="S1464" s="16"/>
    </row>
    <row r="1465" spans="19:19" x14ac:dyDescent="0.2">
      <c r="S1465" s="16"/>
    </row>
    <row r="1466" spans="19:19" x14ac:dyDescent="0.2">
      <c r="S1466" s="16"/>
    </row>
    <row r="1467" spans="19:19" x14ac:dyDescent="0.2">
      <c r="S1467" s="16"/>
    </row>
    <row r="1468" spans="19:19" x14ac:dyDescent="0.2">
      <c r="S1468" s="16"/>
    </row>
    <row r="1469" spans="19:19" x14ac:dyDescent="0.2">
      <c r="S1469" s="16"/>
    </row>
    <row r="1470" spans="19:19" x14ac:dyDescent="0.2">
      <c r="S1470" s="16"/>
    </row>
    <row r="1471" spans="19:19" x14ac:dyDescent="0.2">
      <c r="S1471" s="16"/>
    </row>
    <row r="1473" spans="19:19" x14ac:dyDescent="0.2">
      <c r="S1473" s="16"/>
    </row>
    <row r="1474" spans="19:19" x14ac:dyDescent="0.2">
      <c r="S1474" s="16"/>
    </row>
    <row r="1475" spans="19:19" x14ac:dyDescent="0.2">
      <c r="S1475" s="16"/>
    </row>
    <row r="1476" spans="19:19" x14ac:dyDescent="0.2">
      <c r="S1476" s="16"/>
    </row>
    <row r="1477" spans="19:19" x14ac:dyDescent="0.2">
      <c r="S1477" s="16"/>
    </row>
    <row r="1479" spans="19:19" x14ac:dyDescent="0.2">
      <c r="S1479" s="16"/>
    </row>
    <row r="1480" spans="19:19" x14ac:dyDescent="0.2">
      <c r="S1480" s="16"/>
    </row>
    <row r="1481" spans="19:19" x14ac:dyDescent="0.2">
      <c r="S1481" s="16"/>
    </row>
    <row r="1482" spans="19:19" x14ac:dyDescent="0.2">
      <c r="S1482" s="16"/>
    </row>
    <row r="1483" spans="19:19" x14ac:dyDescent="0.2">
      <c r="S1483" s="16"/>
    </row>
    <row r="1484" spans="19:19" x14ac:dyDescent="0.2">
      <c r="S1484" s="16"/>
    </row>
    <row r="1485" spans="19:19" x14ac:dyDescent="0.2">
      <c r="S1485" s="16"/>
    </row>
    <row r="1486" spans="19:19" x14ac:dyDescent="0.2">
      <c r="S1486" s="16"/>
    </row>
    <row r="1487" spans="19:19" x14ac:dyDescent="0.2">
      <c r="S1487" s="16"/>
    </row>
    <row r="1488" spans="19:19" x14ac:dyDescent="0.2">
      <c r="S1488" s="16"/>
    </row>
    <row r="1489" spans="19:19" x14ac:dyDescent="0.2">
      <c r="S1489" s="16"/>
    </row>
    <row r="1491" spans="19:19" x14ac:dyDescent="0.2">
      <c r="S1491" s="16"/>
    </row>
    <row r="1492" spans="19:19" x14ac:dyDescent="0.2">
      <c r="S1492" s="16"/>
    </row>
    <row r="1493" spans="19:19" x14ac:dyDescent="0.2">
      <c r="S1493" s="16"/>
    </row>
    <row r="1494" spans="19:19" x14ac:dyDescent="0.2">
      <c r="S1494" s="16"/>
    </row>
    <row r="1495" spans="19:19" x14ac:dyDescent="0.2">
      <c r="S1495" s="16"/>
    </row>
    <row r="1497" spans="19:19" x14ac:dyDescent="0.2">
      <c r="S1497" s="16"/>
    </row>
  </sheetData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I1" sqref="I1"/>
    </sheetView>
  </sheetViews>
  <sheetFormatPr defaultColWidth="9.140625" defaultRowHeight="15" x14ac:dyDescent="0.25"/>
  <cols>
    <col min="1" max="1" width="9.140625" style="1"/>
    <col min="2" max="2" width="14.28515625" style="1" bestFit="1" customWidth="1"/>
    <col min="3" max="3" width="9.140625" style="1"/>
    <col min="4" max="4" width="11.28515625" style="1" bestFit="1" customWidth="1"/>
    <col min="5" max="5" width="11.42578125" style="1" customWidth="1"/>
    <col min="6" max="10" width="9.140625" style="1"/>
    <col min="11" max="11" width="15" style="1" bestFit="1" customWidth="1"/>
    <col min="12" max="12" width="16.7109375" style="1" bestFit="1" customWidth="1"/>
    <col min="13" max="13" width="16.5703125" style="1" bestFit="1" customWidth="1"/>
    <col min="14" max="14" width="17.5703125" style="1" bestFit="1" customWidth="1"/>
    <col min="15" max="16384" width="9.140625" style="1"/>
  </cols>
  <sheetData>
    <row r="1" spans="1:14" x14ac:dyDescent="0.25">
      <c r="G1" s="2"/>
    </row>
    <row r="2" spans="1:14" x14ac:dyDescent="0.25">
      <c r="G2" s="2" t="s">
        <v>32</v>
      </c>
      <c r="K2"/>
      <c r="L2"/>
      <c r="M2"/>
      <c r="N2"/>
    </row>
    <row r="3" spans="1:14" x14ac:dyDescent="0.25">
      <c r="G3" s="2" t="s">
        <v>124</v>
      </c>
      <c r="K3"/>
      <c r="L3"/>
      <c r="M3"/>
      <c r="N3"/>
    </row>
    <row r="4" spans="1:14" x14ac:dyDescent="0.25">
      <c r="K4"/>
      <c r="L4"/>
      <c r="M4"/>
      <c r="N4"/>
    </row>
    <row r="5" spans="1:14" x14ac:dyDescent="0.25">
      <c r="A5" s="12" t="s">
        <v>141</v>
      </c>
      <c r="B5" s="10"/>
      <c r="C5" s="10"/>
      <c r="D5" s="10"/>
      <c r="E5" s="10"/>
      <c r="F5" s="10"/>
      <c r="G5" s="10"/>
      <c r="K5" s="58"/>
      <c r="L5" s="61"/>
      <c r="M5" s="61"/>
      <c r="N5" s="61"/>
    </row>
    <row r="6" spans="1:14" x14ac:dyDescent="0.25">
      <c r="B6" s="8"/>
      <c r="K6" s="59"/>
      <c r="L6" s="61"/>
      <c r="M6" s="61"/>
      <c r="N6" s="61"/>
    </row>
    <row r="7" spans="1:14" x14ac:dyDescent="0.25">
      <c r="B7" s="11" t="s">
        <v>127</v>
      </c>
      <c r="C7" s="9"/>
      <c r="D7" s="9"/>
      <c r="E7" s="9"/>
      <c r="F7" s="9"/>
      <c r="G7" s="9"/>
      <c r="H7" s="3"/>
      <c r="K7" s="60"/>
      <c r="L7" s="61"/>
      <c r="M7" s="61"/>
      <c r="N7" s="61"/>
    </row>
    <row r="8" spans="1:14" x14ac:dyDescent="0.25">
      <c r="D8" s="2"/>
      <c r="E8" s="2" t="s">
        <v>125</v>
      </c>
      <c r="G8" s="2" t="s">
        <v>116</v>
      </c>
      <c r="K8" s="62"/>
      <c r="L8" s="61"/>
      <c r="M8" s="61"/>
      <c r="N8" s="61"/>
    </row>
    <row r="9" spans="1:14" x14ac:dyDescent="0.25">
      <c r="B9" s="4" t="s">
        <v>40</v>
      </c>
      <c r="C9" s="4" t="s">
        <v>117</v>
      </c>
      <c r="D9" s="5" t="s">
        <v>118</v>
      </c>
      <c r="E9" s="5" t="s">
        <v>14</v>
      </c>
      <c r="F9" s="4" t="s">
        <v>119</v>
      </c>
      <c r="G9" s="5" t="s">
        <v>119</v>
      </c>
      <c r="K9" s="62"/>
      <c r="L9" s="61"/>
      <c r="M9" s="61"/>
      <c r="N9" s="61"/>
    </row>
    <row r="10" spans="1:14" x14ac:dyDescent="0.25">
      <c r="B10" s="1" t="s">
        <v>29</v>
      </c>
      <c r="C10" s="1" t="s">
        <v>120</v>
      </c>
      <c r="D10" s="1">
        <v>456</v>
      </c>
      <c r="E10" s="8">
        <v>28070</v>
      </c>
      <c r="F10" s="6">
        <f>E10/E$12</f>
        <v>0.88780000000000003</v>
      </c>
      <c r="G10" s="82">
        <f>F10</f>
        <v>0.88800000000000001</v>
      </c>
      <c r="K10" s="60"/>
      <c r="L10" s="61"/>
      <c r="M10" s="61"/>
      <c r="N10" s="61"/>
    </row>
    <row r="11" spans="1:14" x14ac:dyDescent="0.25">
      <c r="B11" s="1" t="s">
        <v>168</v>
      </c>
      <c r="C11" s="1" t="s">
        <v>121</v>
      </c>
      <c r="D11" s="71">
        <v>405</v>
      </c>
      <c r="E11" s="72">
        <v>3546</v>
      </c>
      <c r="F11" s="73">
        <f>E11/E$12</f>
        <v>0.11219999999999999</v>
      </c>
      <c r="G11" s="82">
        <f>+G10+F11</f>
        <v>1</v>
      </c>
      <c r="K11" s="58"/>
      <c r="L11" s="61"/>
      <c r="M11" s="61"/>
      <c r="N11" s="61"/>
    </row>
    <row r="12" spans="1:14" x14ac:dyDescent="0.25">
      <c r="E12" s="8">
        <f>SUM(E10:E11)</f>
        <v>31616</v>
      </c>
      <c r="F12" s="6">
        <f>E12/E$12</f>
        <v>1</v>
      </c>
      <c r="G12" s="6"/>
      <c r="K12" s="59"/>
      <c r="L12" s="61"/>
      <c r="M12" s="61"/>
      <c r="N12" s="61"/>
    </row>
    <row r="13" spans="1:14" x14ac:dyDescent="0.25">
      <c r="K13" s="60"/>
      <c r="L13" s="61"/>
      <c r="M13" s="61"/>
      <c r="N13" s="61"/>
    </row>
    <row r="14" spans="1:14" x14ac:dyDescent="0.25">
      <c r="B14" s="1" t="s">
        <v>151</v>
      </c>
      <c r="K14" s="62"/>
      <c r="L14" s="61"/>
      <c r="M14" s="61"/>
      <c r="N14" s="61"/>
    </row>
    <row r="15" spans="1:14" x14ac:dyDescent="0.25">
      <c r="B15" s="1" t="s">
        <v>122</v>
      </c>
      <c r="K15" s="58"/>
      <c r="L15" s="61"/>
      <c r="M15" s="61"/>
      <c r="N15" s="61"/>
    </row>
    <row r="16" spans="1:14" x14ac:dyDescent="0.25">
      <c r="B16" s="1" t="s">
        <v>123</v>
      </c>
      <c r="K16"/>
      <c r="L16"/>
      <c r="M16"/>
      <c r="N16"/>
    </row>
    <row r="19" spans="11:14" x14ac:dyDescent="0.25">
      <c r="K19"/>
      <c r="L19"/>
      <c r="M19"/>
      <c r="N19"/>
    </row>
    <row r="20" spans="11:14" x14ac:dyDescent="0.25">
      <c r="K20"/>
      <c r="L20"/>
      <c r="M20"/>
      <c r="N20"/>
    </row>
    <row r="21" spans="11:14" x14ac:dyDescent="0.25">
      <c r="K21" s="58"/>
      <c r="L21" s="61"/>
      <c r="M21" s="61"/>
      <c r="N21" s="61"/>
    </row>
    <row r="22" spans="11:14" x14ac:dyDescent="0.25">
      <c r="K22" s="59"/>
      <c r="L22" s="61"/>
      <c r="M22" s="61"/>
      <c r="N22" s="61"/>
    </row>
    <row r="23" spans="11:14" x14ac:dyDescent="0.25">
      <c r="K23" s="60"/>
      <c r="L23" s="61"/>
      <c r="M23" s="61"/>
      <c r="N23" s="61"/>
    </row>
    <row r="24" spans="11:14" x14ac:dyDescent="0.25">
      <c r="K24" s="62"/>
      <c r="L24" s="61"/>
      <c r="M24" s="61"/>
      <c r="N24" s="61"/>
    </row>
    <row r="25" spans="11:14" x14ac:dyDescent="0.25">
      <c r="K25" s="60"/>
      <c r="L25" s="61"/>
      <c r="M25" s="61"/>
      <c r="N25" s="61"/>
    </row>
    <row r="26" spans="11:14" x14ac:dyDescent="0.25">
      <c r="K26" s="62"/>
      <c r="L26" s="61"/>
      <c r="M26" s="61"/>
      <c r="N26" s="61"/>
    </row>
    <row r="27" spans="11:14" x14ac:dyDescent="0.25">
      <c r="K27" s="62"/>
      <c r="L27" s="61"/>
      <c r="M27" s="61"/>
      <c r="N27" s="61"/>
    </row>
    <row r="28" spans="11:14" x14ac:dyDescent="0.25">
      <c r="K28" s="58"/>
      <c r="L28" s="61"/>
      <c r="M28" s="61"/>
      <c r="N28" s="61"/>
    </row>
    <row r="29" spans="11:14" x14ac:dyDescent="0.25">
      <c r="K29" s="59"/>
      <c r="L29" s="61"/>
      <c r="M29" s="61"/>
      <c r="N29" s="61"/>
    </row>
    <row r="30" spans="11:14" x14ac:dyDescent="0.25">
      <c r="K30" s="60"/>
      <c r="L30" s="61"/>
      <c r="M30" s="61"/>
      <c r="N30" s="61"/>
    </row>
    <row r="31" spans="11:14" x14ac:dyDescent="0.25">
      <c r="K31" s="62"/>
      <c r="L31" s="61"/>
      <c r="M31" s="61"/>
      <c r="N31" s="61"/>
    </row>
    <row r="32" spans="11:14" x14ac:dyDescent="0.25">
      <c r="K32" s="58"/>
      <c r="L32" s="61"/>
      <c r="M32" s="61"/>
      <c r="N32" s="61"/>
    </row>
    <row r="35" spans="13:13" x14ac:dyDescent="0.25">
      <c r="M35" s="63"/>
    </row>
  </sheetData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A Table for Order</vt:lpstr>
      <vt:lpstr>Appendix B 2016</vt:lpstr>
      <vt:lpstr>Appendix C  2016</vt:lpstr>
      <vt:lpstr>Appendix D 2016</vt:lpstr>
      <vt:lpstr>Appendix D 2 2016</vt:lpstr>
      <vt:lpstr>Appendix E, 1% 2016</vt:lpstr>
      <vt:lpstr>'Appendix B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2017-08-16T17:02:01Z</dcterms:modified>
</cp:coreProperties>
</file>