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05" windowWidth="19020" windowHeight="10920"/>
  </bookViews>
  <sheets>
    <sheet name="1201c Report as of 1-31-10" sheetId="1" r:id="rId1"/>
  </sheets>
  <calcPr calcId="145621"/>
</workbook>
</file>

<file path=xl/calcChain.xml><?xml version="1.0" encoding="utf-8"?>
<calcChain xmlns="http://schemas.openxmlformats.org/spreadsheetml/2006/main">
  <c r="Q1071" i="1" l="1"/>
  <c r="P1071" i="1"/>
  <c r="L1071" i="1"/>
  <c r="K1071" i="1"/>
  <c r="J1071" i="1"/>
  <c r="I1071" i="1"/>
  <c r="H1071" i="1"/>
  <c r="G1071" i="1"/>
  <c r="F1071" i="1"/>
  <c r="E1071" i="1"/>
  <c r="D1071" i="1"/>
  <c r="O1071" i="1" s="1"/>
  <c r="C1071" i="1"/>
  <c r="B1071" i="1"/>
  <c r="O1070" i="1"/>
  <c r="N1070" i="1"/>
  <c r="O1069" i="1"/>
  <c r="N1069" i="1"/>
  <c r="O1068" i="1"/>
  <c r="N1068" i="1"/>
  <c r="O1067" i="1"/>
  <c r="N1067" i="1"/>
  <c r="O1066" i="1"/>
  <c r="N1066" i="1"/>
  <c r="O1065" i="1"/>
  <c r="N1065" i="1"/>
  <c r="O1064" i="1"/>
  <c r="N1064" i="1"/>
  <c r="O1063" i="1"/>
  <c r="N1063" i="1"/>
  <c r="O1062" i="1"/>
  <c r="N1062" i="1"/>
  <c r="O1061" i="1"/>
  <c r="N1061" i="1"/>
  <c r="O1060" i="1"/>
  <c r="N1060" i="1"/>
  <c r="O1059" i="1"/>
  <c r="N1059" i="1"/>
  <c r="O1058" i="1"/>
  <c r="N1058" i="1"/>
  <c r="O1057" i="1"/>
  <c r="N1057" i="1"/>
  <c r="O1056" i="1"/>
  <c r="N1056" i="1"/>
  <c r="O1055" i="1"/>
  <c r="N1055" i="1"/>
  <c r="O1054" i="1"/>
  <c r="N1054" i="1"/>
  <c r="O1053" i="1"/>
  <c r="N1053" i="1"/>
  <c r="O1052" i="1"/>
  <c r="N1052" i="1"/>
  <c r="O1051" i="1"/>
  <c r="N1051" i="1"/>
  <c r="O1050" i="1"/>
  <c r="N1050" i="1"/>
  <c r="O1049" i="1"/>
  <c r="N1049" i="1"/>
  <c r="O1048" i="1"/>
  <c r="N1048" i="1"/>
  <c r="O1047" i="1"/>
  <c r="N1047" i="1"/>
  <c r="O1046" i="1"/>
  <c r="N1046" i="1"/>
  <c r="O1045" i="1"/>
  <c r="N1045" i="1"/>
  <c r="O1044" i="1"/>
  <c r="N1044" i="1"/>
  <c r="O1043" i="1"/>
  <c r="N1043" i="1"/>
  <c r="O1042" i="1"/>
  <c r="N1042" i="1"/>
  <c r="O1041" i="1"/>
  <c r="N1041" i="1"/>
  <c r="O1040" i="1"/>
  <c r="N1040" i="1"/>
  <c r="O1039" i="1"/>
  <c r="N1039" i="1"/>
  <c r="O1038" i="1"/>
  <c r="N1038" i="1"/>
  <c r="O1037" i="1"/>
  <c r="N1037" i="1"/>
  <c r="O1036" i="1"/>
  <c r="N1036" i="1"/>
  <c r="O1035" i="1"/>
  <c r="N1035" i="1"/>
  <c r="O1034" i="1"/>
  <c r="N1034" i="1"/>
  <c r="O1033" i="1"/>
  <c r="N1033" i="1"/>
  <c r="O1032" i="1"/>
  <c r="N1032" i="1"/>
  <c r="O1031" i="1"/>
  <c r="N1031" i="1"/>
  <c r="O1030" i="1"/>
  <c r="N1030" i="1"/>
  <c r="O1029" i="1"/>
  <c r="N1029" i="1"/>
  <c r="O1028" i="1"/>
  <c r="N1028" i="1"/>
  <c r="O1027" i="1"/>
  <c r="N1027" i="1"/>
  <c r="O1026" i="1"/>
  <c r="N1026" i="1"/>
  <c r="O1025" i="1"/>
  <c r="N1025" i="1"/>
  <c r="O1024" i="1"/>
  <c r="N1024" i="1"/>
  <c r="O1023" i="1"/>
  <c r="N1023" i="1"/>
  <c r="O1022" i="1"/>
  <c r="N1022" i="1"/>
  <c r="O1021" i="1"/>
  <c r="N1021" i="1"/>
  <c r="O1020" i="1"/>
  <c r="N1020" i="1"/>
  <c r="O1019" i="1"/>
  <c r="N1019" i="1"/>
  <c r="O1018" i="1"/>
  <c r="N1018" i="1"/>
  <c r="O1017" i="1"/>
  <c r="N1017" i="1"/>
  <c r="O1016" i="1"/>
  <c r="N1016" i="1"/>
  <c r="O1015" i="1"/>
  <c r="N1015" i="1"/>
  <c r="O1014" i="1"/>
  <c r="N1014" i="1"/>
  <c r="O1013" i="1"/>
  <c r="N1013" i="1"/>
  <c r="O1012" i="1"/>
  <c r="N1012" i="1"/>
  <c r="O1011" i="1"/>
  <c r="N1011" i="1"/>
  <c r="O1010" i="1"/>
  <c r="N1010" i="1"/>
  <c r="O1009" i="1"/>
  <c r="N1009" i="1"/>
  <c r="O1008" i="1"/>
  <c r="N1008" i="1"/>
  <c r="O1007" i="1"/>
  <c r="N1007" i="1"/>
  <c r="O1006" i="1"/>
  <c r="N1006" i="1"/>
  <c r="O1005" i="1"/>
  <c r="N1005" i="1"/>
  <c r="O1004" i="1"/>
  <c r="N1004" i="1"/>
  <c r="O1003" i="1"/>
  <c r="N1003" i="1"/>
  <c r="O1002" i="1"/>
  <c r="N1002" i="1"/>
  <c r="O1001" i="1"/>
  <c r="N1001" i="1"/>
  <c r="N1071" i="1" s="1"/>
  <c r="Q997" i="1"/>
  <c r="P997" i="1"/>
  <c r="N997" i="1"/>
  <c r="M997" i="1"/>
  <c r="L997" i="1"/>
  <c r="K997" i="1"/>
  <c r="J997" i="1"/>
  <c r="I997" i="1"/>
  <c r="H997" i="1"/>
  <c r="G997" i="1"/>
  <c r="F997" i="1"/>
  <c r="E997" i="1"/>
  <c r="D997" i="1"/>
  <c r="O997" i="1" s="1"/>
  <c r="C997" i="1"/>
  <c r="B997" i="1"/>
  <c r="O996" i="1"/>
  <c r="O995" i="1"/>
  <c r="O994" i="1"/>
  <c r="O993" i="1"/>
  <c r="O992" i="1"/>
  <c r="O991" i="1"/>
  <c r="O990" i="1"/>
  <c r="O989" i="1"/>
  <c r="O988" i="1"/>
  <c r="O987" i="1"/>
  <c r="O986" i="1"/>
  <c r="O985" i="1"/>
  <c r="O984" i="1"/>
  <c r="O983" i="1"/>
  <c r="O982" i="1"/>
  <c r="O981" i="1"/>
  <c r="O980" i="1"/>
  <c r="O979" i="1"/>
  <c r="O978" i="1"/>
  <c r="O977" i="1"/>
  <c r="O976" i="1"/>
  <c r="O975" i="1"/>
  <c r="O974" i="1"/>
  <c r="O973" i="1"/>
  <c r="O972" i="1"/>
  <c r="O971" i="1"/>
  <c r="O970" i="1"/>
  <c r="O969" i="1"/>
  <c r="O968" i="1"/>
  <c r="O967" i="1"/>
  <c r="O966" i="1"/>
  <c r="O965" i="1"/>
  <c r="O964" i="1"/>
  <c r="O963" i="1"/>
  <c r="O962" i="1"/>
  <c r="O961" i="1"/>
  <c r="O960" i="1"/>
  <c r="O959" i="1"/>
  <c r="O958" i="1"/>
  <c r="O957" i="1"/>
  <c r="O956" i="1"/>
  <c r="O955" i="1"/>
  <c r="O954" i="1"/>
  <c r="O953" i="1"/>
  <c r="O952" i="1"/>
  <c r="O951" i="1"/>
  <c r="O950" i="1"/>
  <c r="O949" i="1"/>
  <c r="O948" i="1"/>
  <c r="O947" i="1"/>
  <c r="O946" i="1"/>
  <c r="O945" i="1"/>
  <c r="O944" i="1"/>
  <c r="O943" i="1"/>
  <c r="O942" i="1"/>
  <c r="O941" i="1"/>
  <c r="O940" i="1"/>
  <c r="O939" i="1"/>
  <c r="O938" i="1"/>
  <c r="O937" i="1"/>
  <c r="O936" i="1"/>
  <c r="Q932" i="1"/>
  <c r="P932" i="1"/>
  <c r="N932" i="1"/>
  <c r="L932" i="1"/>
  <c r="K932" i="1"/>
  <c r="J932" i="1"/>
  <c r="I932" i="1"/>
  <c r="H932" i="1"/>
  <c r="G932" i="1"/>
  <c r="F932" i="1"/>
  <c r="E932" i="1"/>
  <c r="D932" i="1"/>
  <c r="O932" i="1" s="1"/>
  <c r="C932" i="1"/>
  <c r="B932" i="1"/>
  <c r="O931" i="1"/>
  <c r="O930" i="1"/>
  <c r="O929" i="1"/>
  <c r="O928" i="1"/>
  <c r="O927" i="1"/>
  <c r="O926" i="1"/>
  <c r="O925" i="1"/>
  <c r="O924" i="1"/>
  <c r="O923" i="1"/>
  <c r="O922" i="1"/>
  <c r="O921" i="1"/>
  <c r="O920" i="1"/>
  <c r="O919" i="1"/>
  <c r="O918" i="1"/>
  <c r="O917" i="1"/>
  <c r="O916" i="1"/>
  <c r="O915" i="1"/>
  <c r="O914" i="1"/>
  <c r="O913" i="1"/>
  <c r="O912" i="1"/>
  <c r="O911" i="1"/>
  <c r="O910" i="1"/>
  <c r="O909" i="1"/>
  <c r="O908" i="1"/>
  <c r="O907" i="1"/>
  <c r="O906" i="1"/>
  <c r="O905" i="1"/>
  <c r="O904" i="1"/>
  <c r="O903" i="1"/>
  <c r="O902" i="1"/>
  <c r="O901" i="1"/>
  <c r="O900" i="1"/>
  <c r="O899" i="1"/>
  <c r="O898" i="1"/>
  <c r="O897" i="1"/>
  <c r="O896" i="1"/>
  <c r="O895" i="1"/>
  <c r="O894" i="1"/>
  <c r="O893" i="1"/>
  <c r="O892" i="1"/>
  <c r="O891" i="1"/>
  <c r="O890" i="1"/>
  <c r="O889" i="1"/>
  <c r="O888" i="1"/>
  <c r="O887" i="1"/>
  <c r="O886" i="1"/>
  <c r="O885" i="1"/>
  <c r="O884" i="1"/>
  <c r="O883" i="1"/>
  <c r="O882" i="1"/>
  <c r="O881" i="1"/>
  <c r="O880" i="1"/>
  <c r="O879" i="1"/>
  <c r="O878" i="1"/>
  <c r="O877" i="1"/>
  <c r="O876" i="1"/>
  <c r="O875" i="1"/>
  <c r="O874" i="1"/>
  <c r="O873" i="1"/>
  <c r="O872" i="1"/>
  <c r="O871" i="1"/>
  <c r="O870" i="1"/>
  <c r="O869" i="1"/>
  <c r="O868" i="1"/>
  <c r="O867" i="1"/>
  <c r="O866" i="1"/>
  <c r="O865" i="1"/>
  <c r="O864" i="1"/>
  <c r="O863" i="1"/>
  <c r="O862" i="1"/>
  <c r="O861" i="1"/>
  <c r="O860" i="1"/>
  <c r="O859" i="1"/>
  <c r="O858" i="1"/>
  <c r="O857" i="1"/>
  <c r="O856" i="1"/>
  <c r="O855" i="1"/>
  <c r="O854" i="1"/>
  <c r="O853" i="1"/>
  <c r="O852" i="1"/>
  <c r="O851" i="1"/>
  <c r="O850" i="1"/>
  <c r="O849" i="1"/>
  <c r="O848" i="1"/>
  <c r="O847" i="1"/>
  <c r="O846" i="1"/>
  <c r="O845" i="1"/>
  <c r="O844" i="1"/>
  <c r="O843" i="1"/>
  <c r="O842" i="1"/>
  <c r="O841" i="1"/>
  <c r="O840" i="1"/>
  <c r="O839" i="1"/>
  <c r="O838" i="1"/>
  <c r="O837" i="1"/>
  <c r="O836" i="1"/>
  <c r="O835" i="1"/>
  <c r="O834" i="1"/>
  <c r="O833" i="1"/>
  <c r="O832" i="1"/>
  <c r="O831" i="1"/>
  <c r="O830" i="1"/>
  <c r="O829" i="1"/>
  <c r="O828" i="1"/>
  <c r="O827" i="1"/>
  <c r="O826" i="1"/>
  <c r="O825" i="1"/>
  <c r="O824" i="1"/>
  <c r="O823" i="1"/>
  <c r="O822" i="1"/>
  <c r="O821" i="1"/>
  <c r="O820" i="1"/>
  <c r="O819" i="1"/>
  <c r="O818" i="1"/>
  <c r="O817" i="1"/>
  <c r="O816" i="1"/>
  <c r="O815" i="1"/>
  <c r="O814" i="1"/>
  <c r="O813" i="1"/>
  <c r="O812" i="1"/>
  <c r="O811" i="1"/>
  <c r="O810" i="1"/>
  <c r="O809" i="1"/>
  <c r="O808" i="1"/>
  <c r="O807" i="1"/>
  <c r="O806" i="1"/>
  <c r="O805" i="1"/>
  <c r="O804" i="1"/>
  <c r="O803" i="1"/>
  <c r="O802" i="1"/>
  <c r="O801" i="1"/>
  <c r="O800" i="1"/>
  <c r="O799" i="1"/>
  <c r="O798" i="1"/>
  <c r="O797" i="1"/>
  <c r="O796" i="1"/>
  <c r="O795" i="1"/>
  <c r="O794" i="1"/>
  <c r="O793" i="1"/>
  <c r="O792" i="1"/>
  <c r="O791" i="1"/>
  <c r="O790" i="1"/>
  <c r="O789" i="1"/>
  <c r="O788" i="1"/>
  <c r="O787" i="1"/>
  <c r="O786" i="1"/>
  <c r="O785" i="1"/>
  <c r="O784" i="1"/>
  <c r="O783" i="1"/>
  <c r="O782" i="1"/>
  <c r="O781" i="1"/>
  <c r="O780" i="1"/>
  <c r="O779" i="1"/>
  <c r="O778" i="1"/>
  <c r="O777" i="1"/>
  <c r="O776" i="1"/>
  <c r="O775" i="1"/>
  <c r="O774" i="1"/>
  <c r="O773" i="1"/>
  <c r="O772" i="1"/>
  <c r="O771" i="1"/>
  <c r="O770" i="1"/>
  <c r="O769" i="1"/>
  <c r="O768" i="1"/>
  <c r="O767" i="1"/>
  <c r="O766" i="1"/>
  <c r="O765" i="1"/>
  <c r="O764" i="1"/>
  <c r="O763" i="1"/>
  <c r="O762" i="1"/>
  <c r="O761" i="1"/>
  <c r="O760" i="1"/>
  <c r="O759" i="1"/>
  <c r="O758" i="1"/>
  <c r="O757" i="1"/>
  <c r="O756" i="1"/>
  <c r="O755" i="1"/>
  <c r="O754" i="1"/>
  <c r="O753" i="1"/>
  <c r="O752" i="1"/>
  <c r="O751" i="1"/>
  <c r="O750" i="1"/>
  <c r="O749" i="1"/>
  <c r="O748" i="1"/>
  <c r="O747" i="1"/>
  <c r="O746" i="1"/>
  <c r="O745" i="1"/>
  <c r="O744" i="1"/>
  <c r="O743" i="1"/>
  <c r="O742" i="1"/>
  <c r="O741" i="1"/>
  <c r="O740" i="1"/>
  <c r="O739" i="1"/>
  <c r="O738" i="1"/>
  <c r="O737" i="1"/>
  <c r="O736" i="1"/>
  <c r="O735" i="1"/>
  <c r="O734" i="1"/>
  <c r="O733" i="1"/>
  <c r="O732" i="1"/>
  <c r="O731" i="1"/>
  <c r="O730" i="1"/>
  <c r="O729" i="1"/>
  <c r="O728" i="1"/>
  <c r="O727" i="1"/>
  <c r="O726" i="1"/>
  <c r="O725" i="1"/>
  <c r="O724" i="1"/>
  <c r="O723" i="1"/>
  <c r="O722" i="1"/>
  <c r="O721" i="1"/>
  <c r="O720" i="1"/>
  <c r="O719" i="1"/>
  <c r="O718" i="1"/>
  <c r="O717" i="1"/>
  <c r="O716" i="1"/>
  <c r="O715" i="1"/>
  <c r="O714" i="1"/>
  <c r="O713" i="1"/>
  <c r="O712" i="1"/>
  <c r="O711" i="1"/>
  <c r="O710" i="1"/>
  <c r="O709" i="1"/>
  <c r="O708" i="1"/>
  <c r="O707" i="1"/>
  <c r="O706" i="1"/>
  <c r="O705" i="1"/>
  <c r="O704" i="1"/>
  <c r="O703" i="1"/>
  <c r="O702" i="1"/>
  <c r="O701" i="1"/>
  <c r="O700" i="1"/>
  <c r="O699" i="1"/>
  <c r="O698" i="1"/>
  <c r="O697" i="1"/>
  <c r="O696" i="1"/>
  <c r="O695" i="1"/>
  <c r="O694" i="1"/>
  <c r="O693" i="1"/>
  <c r="O692" i="1"/>
  <c r="O691" i="1"/>
  <c r="O690" i="1"/>
  <c r="O689" i="1"/>
  <c r="O688" i="1"/>
  <c r="O687" i="1"/>
  <c r="O686" i="1"/>
  <c r="O685" i="1"/>
  <c r="O684" i="1"/>
  <c r="O683" i="1"/>
  <c r="O682" i="1"/>
  <c r="O681" i="1"/>
  <c r="O680" i="1"/>
  <c r="O679" i="1"/>
  <c r="O678" i="1"/>
  <c r="O677" i="1"/>
  <c r="O676" i="1"/>
  <c r="O675" i="1"/>
  <c r="O674" i="1"/>
  <c r="O673" i="1"/>
  <c r="O672" i="1"/>
  <c r="O671" i="1"/>
  <c r="O670" i="1"/>
  <c r="O669" i="1"/>
  <c r="O668" i="1"/>
  <c r="O667" i="1"/>
  <c r="O666" i="1"/>
  <c r="O665" i="1"/>
  <c r="O664" i="1"/>
  <c r="O663" i="1"/>
  <c r="O662" i="1"/>
  <c r="O661" i="1"/>
  <c r="O660" i="1"/>
  <c r="O659" i="1"/>
  <c r="O658" i="1"/>
  <c r="O657" i="1"/>
  <c r="O656" i="1"/>
  <c r="O655" i="1"/>
  <c r="O654" i="1"/>
  <c r="O653" i="1"/>
  <c r="O652" i="1"/>
  <c r="O651" i="1"/>
  <c r="O650" i="1"/>
  <c r="O649" i="1"/>
  <c r="O648" i="1"/>
  <c r="O647" i="1"/>
  <c r="O646" i="1"/>
  <c r="O645" i="1"/>
  <c r="O644" i="1"/>
  <c r="O643" i="1"/>
  <c r="O642" i="1"/>
  <c r="O641" i="1"/>
  <c r="O640" i="1"/>
  <c r="O639" i="1"/>
  <c r="O638" i="1"/>
  <c r="O637" i="1"/>
  <c r="O636" i="1"/>
  <c r="O635" i="1"/>
  <c r="O634" i="1"/>
  <c r="O633" i="1"/>
  <c r="O632" i="1"/>
  <c r="O631" i="1"/>
  <c r="O630" i="1"/>
  <c r="O629" i="1"/>
  <c r="O628" i="1"/>
  <c r="O627" i="1"/>
  <c r="O626" i="1"/>
  <c r="O625" i="1"/>
  <c r="O624" i="1"/>
  <c r="O623" i="1"/>
  <c r="O622" i="1"/>
  <c r="O621" i="1"/>
  <c r="O620" i="1"/>
  <c r="O619" i="1"/>
  <c r="O618" i="1"/>
  <c r="O617" i="1"/>
  <c r="O616" i="1"/>
  <c r="O615" i="1"/>
  <c r="O614" i="1"/>
  <c r="O613" i="1"/>
  <c r="O612" i="1"/>
  <c r="O611" i="1"/>
  <c r="O610" i="1"/>
  <c r="O609" i="1"/>
  <c r="O608" i="1"/>
  <c r="O607" i="1"/>
  <c r="O606" i="1"/>
  <c r="O605" i="1"/>
  <c r="O604" i="1"/>
  <c r="O603" i="1"/>
  <c r="O602" i="1"/>
  <c r="O601" i="1"/>
  <c r="O600" i="1"/>
  <c r="O599" i="1"/>
  <c r="O598" i="1"/>
  <c r="O597" i="1"/>
  <c r="O596" i="1"/>
  <c r="O595" i="1"/>
  <c r="O594" i="1"/>
  <c r="O593" i="1"/>
  <c r="O592" i="1"/>
  <c r="O591" i="1"/>
  <c r="O590" i="1"/>
  <c r="O589" i="1"/>
  <c r="O588" i="1"/>
  <c r="O587" i="1"/>
  <c r="O586" i="1"/>
  <c r="O585" i="1"/>
  <c r="O584" i="1"/>
  <c r="O583" i="1"/>
  <c r="O582" i="1"/>
  <c r="O581" i="1"/>
  <c r="O580" i="1"/>
  <c r="O579" i="1"/>
  <c r="O578" i="1"/>
  <c r="O577" i="1"/>
  <c r="O576" i="1"/>
  <c r="O575" i="1"/>
  <c r="O574" i="1"/>
  <c r="O573" i="1"/>
  <c r="O572" i="1"/>
  <c r="O571" i="1"/>
  <c r="O570" i="1"/>
  <c r="O569" i="1"/>
  <c r="O568" i="1"/>
  <c r="O567" i="1"/>
  <c r="O566" i="1"/>
  <c r="O565" i="1"/>
  <c r="O564" i="1"/>
  <c r="O563" i="1"/>
  <c r="O562" i="1"/>
  <c r="O561" i="1"/>
  <c r="O560" i="1"/>
  <c r="O559" i="1"/>
  <c r="O558" i="1"/>
  <c r="O557" i="1"/>
  <c r="O556" i="1"/>
  <c r="O555" i="1"/>
  <c r="O554" i="1"/>
  <c r="O553" i="1"/>
  <c r="O552" i="1"/>
  <c r="O551" i="1"/>
  <c r="O550" i="1"/>
  <c r="O549" i="1"/>
  <c r="O548" i="1"/>
  <c r="O547" i="1"/>
  <c r="O546" i="1"/>
  <c r="O545" i="1"/>
  <c r="O544" i="1"/>
  <c r="O543" i="1"/>
  <c r="O542" i="1"/>
  <c r="O541" i="1"/>
  <c r="O540" i="1"/>
  <c r="O539" i="1"/>
  <c r="O538" i="1"/>
  <c r="O537" i="1"/>
  <c r="O536" i="1"/>
  <c r="O535" i="1"/>
  <c r="O534" i="1"/>
  <c r="O533" i="1"/>
  <c r="O532" i="1"/>
  <c r="O531" i="1"/>
  <c r="O530" i="1"/>
  <c r="O529" i="1"/>
  <c r="O528" i="1"/>
  <c r="O527" i="1"/>
  <c r="O526" i="1"/>
  <c r="O525" i="1"/>
  <c r="O524" i="1"/>
  <c r="O523" i="1"/>
  <c r="O522" i="1"/>
  <c r="O521" i="1"/>
  <c r="O520" i="1"/>
  <c r="O519" i="1"/>
  <c r="O518" i="1"/>
  <c r="O517" i="1"/>
  <c r="O516" i="1"/>
  <c r="O515" i="1"/>
  <c r="O514" i="1"/>
  <c r="O513" i="1"/>
  <c r="O512" i="1"/>
  <c r="O511" i="1"/>
  <c r="O510" i="1"/>
  <c r="O509" i="1"/>
  <c r="O508" i="1"/>
  <c r="O507" i="1"/>
  <c r="O506" i="1"/>
  <c r="O505" i="1"/>
  <c r="O504" i="1"/>
  <c r="O503" i="1"/>
  <c r="O502" i="1"/>
  <c r="O501" i="1"/>
  <c r="O500" i="1"/>
  <c r="O499" i="1"/>
  <c r="O498" i="1"/>
  <c r="O497" i="1"/>
  <c r="O496" i="1"/>
  <c r="O495" i="1"/>
  <c r="O494" i="1"/>
  <c r="O493" i="1"/>
  <c r="O492" i="1"/>
  <c r="O491" i="1"/>
  <c r="O490" i="1"/>
  <c r="O489" i="1"/>
  <c r="O488" i="1"/>
  <c r="O487" i="1"/>
  <c r="O486" i="1"/>
  <c r="O485" i="1"/>
  <c r="O484" i="1"/>
  <c r="O483" i="1"/>
  <c r="O482" i="1"/>
  <c r="O481" i="1"/>
  <c r="O480" i="1"/>
  <c r="O479" i="1"/>
  <c r="O478" i="1"/>
  <c r="O477" i="1"/>
  <c r="O476" i="1"/>
  <c r="O475" i="1"/>
  <c r="O474" i="1"/>
  <c r="O473" i="1"/>
  <c r="O472" i="1"/>
  <c r="O471" i="1"/>
  <c r="O470" i="1"/>
  <c r="O469" i="1"/>
  <c r="O468" i="1"/>
  <c r="O467" i="1"/>
  <c r="O466" i="1"/>
  <c r="O465" i="1"/>
  <c r="O464" i="1"/>
  <c r="O463" i="1"/>
  <c r="O462" i="1"/>
  <c r="O461" i="1"/>
  <c r="O460" i="1"/>
  <c r="O459" i="1"/>
  <c r="O458" i="1"/>
  <c r="O457" i="1"/>
  <c r="O456" i="1"/>
  <c r="O455" i="1"/>
  <c r="O454" i="1"/>
  <c r="O453" i="1"/>
  <c r="O452" i="1"/>
  <c r="O451" i="1"/>
  <c r="O450" i="1"/>
  <c r="O449" i="1"/>
  <c r="O448" i="1"/>
  <c r="O447" i="1"/>
  <c r="O446" i="1"/>
  <c r="O445" i="1"/>
  <c r="O444" i="1"/>
  <c r="O443" i="1"/>
  <c r="O442" i="1"/>
  <c r="O441" i="1"/>
  <c r="O440" i="1"/>
  <c r="O439" i="1"/>
  <c r="O438" i="1"/>
  <c r="O437" i="1"/>
  <c r="O436" i="1"/>
  <c r="O435" i="1"/>
  <c r="O434" i="1"/>
  <c r="O433" i="1"/>
  <c r="O432" i="1"/>
  <c r="O431" i="1"/>
  <c r="O430" i="1"/>
  <c r="O429" i="1"/>
  <c r="O428" i="1"/>
  <c r="O427" i="1"/>
  <c r="O426" i="1"/>
  <c r="O425" i="1"/>
  <c r="O424" i="1"/>
  <c r="O423" i="1"/>
  <c r="O422" i="1"/>
  <c r="O421" i="1"/>
  <c r="O420" i="1"/>
  <c r="O419" i="1"/>
  <c r="O418" i="1"/>
  <c r="O417" i="1"/>
  <c r="O416" i="1"/>
  <c r="O415" i="1"/>
  <c r="O414" i="1"/>
  <c r="O413" i="1"/>
  <c r="O412" i="1"/>
  <c r="O411" i="1"/>
  <c r="O410" i="1"/>
  <c r="O409" i="1"/>
  <c r="O408" i="1"/>
  <c r="O407" i="1"/>
  <c r="O406" i="1"/>
  <c r="O405" i="1"/>
  <c r="O404" i="1"/>
  <c r="O403" i="1"/>
  <c r="O402" i="1"/>
  <c r="O401" i="1"/>
  <c r="O400" i="1"/>
  <c r="O399" i="1"/>
  <c r="O398" i="1"/>
  <c r="O397" i="1"/>
  <c r="O396" i="1"/>
  <c r="O395" i="1"/>
  <c r="O394" i="1"/>
  <c r="O393" i="1"/>
  <c r="O392" i="1"/>
  <c r="O391" i="1"/>
  <c r="O390" i="1"/>
  <c r="O389" i="1"/>
  <c r="O388" i="1"/>
  <c r="O387" i="1"/>
  <c r="O386" i="1"/>
  <c r="O385" i="1"/>
  <c r="O384" i="1"/>
  <c r="O383" i="1"/>
  <c r="O382" i="1"/>
  <c r="O381" i="1"/>
  <c r="O380" i="1"/>
  <c r="O379" i="1"/>
  <c r="O378" i="1"/>
  <c r="O377" i="1"/>
  <c r="O376" i="1"/>
  <c r="O375" i="1"/>
  <c r="O374" i="1"/>
  <c r="O373" i="1"/>
  <c r="O372" i="1"/>
  <c r="O371" i="1"/>
  <c r="O370" i="1"/>
  <c r="O369" i="1"/>
  <c r="O368" i="1"/>
  <c r="O367" i="1"/>
  <c r="O366" i="1"/>
  <c r="O365" i="1"/>
  <c r="O364" i="1"/>
  <c r="O363" i="1"/>
  <c r="O362" i="1"/>
  <c r="O361" i="1"/>
  <c r="O360" i="1"/>
  <c r="O359" i="1"/>
  <c r="O355" i="1"/>
  <c r="N355" i="1"/>
  <c r="O354" i="1"/>
  <c r="O353" i="1"/>
  <c r="O352" i="1"/>
  <c r="O351" i="1"/>
  <c r="O350" i="1"/>
  <c r="O349" i="1"/>
  <c r="O348" i="1"/>
  <c r="O347" i="1"/>
  <c r="O346" i="1"/>
  <c r="O345" i="1"/>
  <c r="O344" i="1"/>
  <c r="O343" i="1"/>
  <c r="O342" i="1"/>
  <c r="O341" i="1"/>
  <c r="O340" i="1"/>
  <c r="O339" i="1"/>
  <c r="O338" i="1"/>
  <c r="O337" i="1"/>
  <c r="O336" i="1"/>
  <c r="O335" i="1"/>
  <c r="O334" i="1"/>
  <c r="O333" i="1"/>
  <c r="O332" i="1"/>
  <c r="O331" i="1"/>
  <c r="O330" i="1"/>
  <c r="O329" i="1"/>
  <c r="O328" i="1"/>
  <c r="O327" i="1"/>
  <c r="O326" i="1"/>
  <c r="O325" i="1"/>
  <c r="O324" i="1"/>
  <c r="O323" i="1"/>
  <c r="O322" i="1"/>
  <c r="O321" i="1"/>
  <c r="O320" i="1"/>
  <c r="O319" i="1"/>
  <c r="O318" i="1"/>
  <c r="O317" i="1"/>
  <c r="O316" i="1"/>
  <c r="O315" i="1"/>
  <c r="O314" i="1"/>
  <c r="O313" i="1"/>
  <c r="O312" i="1"/>
  <c r="O311" i="1"/>
  <c r="O310" i="1"/>
  <c r="O309" i="1"/>
  <c r="O305" i="1"/>
  <c r="N305" i="1"/>
  <c r="O304" i="1"/>
  <c r="O303" i="1"/>
  <c r="O302" i="1"/>
  <c r="O301" i="1"/>
  <c r="O300" i="1"/>
  <c r="O299" i="1"/>
  <c r="O298" i="1"/>
  <c r="O297" i="1"/>
  <c r="O296" i="1"/>
  <c r="O292" i="1"/>
  <c r="O290" i="1"/>
  <c r="O286" i="1"/>
  <c r="N286" i="1"/>
  <c r="O285" i="1"/>
  <c r="O284" i="1"/>
  <c r="O283" i="1"/>
  <c r="O282" i="1"/>
  <c r="O281" i="1"/>
  <c r="O280" i="1"/>
  <c r="O279" i="1"/>
  <c r="O278" i="1"/>
  <c r="O277" i="1"/>
  <c r="O276" i="1"/>
  <c r="O275" i="1"/>
  <c r="O274" i="1"/>
  <c r="O273" i="1"/>
  <c r="O272" i="1"/>
  <c r="O271" i="1"/>
  <c r="O270" i="1"/>
  <c r="O269" i="1"/>
  <c r="O268" i="1"/>
  <c r="O267" i="1"/>
  <c r="O266" i="1"/>
  <c r="O265" i="1"/>
  <c r="O264" i="1"/>
  <c r="O263" i="1"/>
  <c r="O262" i="1"/>
  <c r="O261" i="1"/>
  <c r="O260" i="1"/>
  <c r="O259" i="1"/>
  <c r="O258" i="1"/>
  <c r="O257" i="1"/>
  <c r="O256" i="1"/>
  <c r="O255" i="1"/>
  <c r="O254" i="1"/>
  <c r="O253" i="1"/>
  <c r="O252" i="1"/>
  <c r="O251" i="1"/>
  <c r="O250" i="1"/>
  <c r="O249" i="1"/>
  <c r="O248" i="1"/>
  <c r="O247" i="1"/>
  <c r="O246" i="1"/>
  <c r="O245" i="1"/>
  <c r="O244" i="1"/>
  <c r="O243" i="1"/>
  <c r="O242" i="1"/>
  <c r="O241" i="1"/>
  <c r="O240" i="1"/>
  <c r="O239" i="1"/>
  <c r="O238" i="1"/>
  <c r="O237" i="1"/>
  <c r="O236" i="1"/>
  <c r="O235" i="1"/>
  <c r="O234" i="1"/>
  <c r="O233" i="1"/>
  <c r="O232" i="1"/>
  <c r="O231" i="1"/>
  <c r="O230" i="1"/>
  <c r="O229" i="1"/>
  <c r="O228" i="1"/>
  <c r="O227" i="1"/>
  <c r="O226" i="1"/>
  <c r="O225" i="1"/>
  <c r="O224" i="1"/>
  <c r="O223" i="1"/>
  <c r="O222" i="1"/>
  <c r="O221" i="1"/>
  <c r="O220" i="1"/>
  <c r="O219" i="1"/>
  <c r="O218" i="1"/>
  <c r="O217" i="1"/>
  <c r="O216" i="1"/>
  <c r="O215" i="1"/>
  <c r="O214" i="1"/>
  <c r="O213" i="1"/>
  <c r="O212" i="1"/>
  <c r="O211" i="1"/>
  <c r="O210" i="1"/>
  <c r="O209" i="1"/>
  <c r="O208" i="1"/>
  <c r="O207" i="1"/>
  <c r="O206" i="1"/>
  <c r="O205" i="1"/>
  <c r="O204" i="1"/>
  <c r="O203" i="1"/>
  <c r="O202" i="1"/>
  <c r="O201" i="1"/>
  <c r="O200" i="1"/>
  <c r="O199" i="1"/>
  <c r="O198" i="1"/>
  <c r="O197" i="1"/>
  <c r="O196" i="1"/>
  <c r="O195" i="1"/>
  <c r="O194" i="1"/>
  <c r="O193" i="1"/>
  <c r="O192" i="1"/>
  <c r="O191" i="1"/>
  <c r="O190" i="1"/>
  <c r="O189" i="1"/>
  <c r="O188" i="1"/>
  <c r="O187" i="1"/>
  <c r="O186" i="1"/>
  <c r="O185" i="1"/>
  <c r="O184" i="1"/>
  <c r="O183" i="1"/>
  <c r="O182" i="1"/>
  <c r="O181" i="1"/>
  <c r="O180" i="1"/>
  <c r="O179" i="1"/>
  <c r="O178" i="1"/>
  <c r="O177" i="1"/>
  <c r="O176" i="1"/>
  <c r="O175" i="1"/>
  <c r="O174" i="1"/>
  <c r="O173" i="1"/>
  <c r="O172" i="1"/>
  <c r="O171" i="1"/>
  <c r="O170" i="1"/>
  <c r="O169" i="1"/>
  <c r="O168" i="1"/>
  <c r="O167" i="1"/>
  <c r="O166" i="1"/>
  <c r="O165" i="1"/>
  <c r="O164" i="1"/>
  <c r="O163" i="1"/>
  <c r="O162" i="1"/>
  <c r="O161" i="1"/>
  <c r="O160" i="1"/>
  <c r="O159" i="1"/>
  <c r="O158" i="1"/>
  <c r="O157" i="1"/>
  <c r="O156" i="1"/>
  <c r="O155" i="1"/>
  <c r="O154" i="1"/>
  <c r="O153" i="1"/>
  <c r="O152" i="1"/>
  <c r="O151" i="1"/>
  <c r="O150" i="1"/>
  <c r="O149" i="1"/>
  <c r="O148" i="1"/>
  <c r="O147" i="1"/>
  <c r="O146" i="1"/>
  <c r="O145" i="1"/>
  <c r="O144" i="1"/>
  <c r="O143" i="1"/>
  <c r="O142" i="1"/>
  <c r="O141" i="1"/>
  <c r="O140" i="1"/>
  <c r="O139" i="1"/>
  <c r="O138" i="1"/>
  <c r="O137" i="1"/>
  <c r="O136" i="1"/>
  <c r="O135" i="1"/>
  <c r="O134" i="1"/>
  <c r="O133" i="1"/>
  <c r="O132" i="1"/>
  <c r="O131" i="1"/>
  <c r="O130" i="1"/>
  <c r="O129" i="1"/>
  <c r="O128" i="1"/>
  <c r="O127" i="1"/>
  <c r="O126" i="1"/>
  <c r="O125" i="1"/>
  <c r="O124" i="1"/>
  <c r="O123" i="1"/>
  <c r="O122" i="1"/>
  <c r="O121" i="1"/>
  <c r="O120" i="1"/>
  <c r="O119" i="1"/>
  <c r="O118" i="1"/>
  <c r="O117" i="1"/>
  <c r="O116" i="1"/>
  <c r="O115" i="1"/>
  <c r="O114" i="1"/>
  <c r="O113" i="1"/>
  <c r="O112" i="1"/>
  <c r="O111" i="1"/>
  <c r="O110" i="1"/>
  <c r="O109" i="1"/>
  <c r="O108" i="1"/>
  <c r="O107" i="1"/>
  <c r="O106" i="1"/>
  <c r="O105" i="1"/>
  <c r="O104" i="1"/>
  <c r="O103" i="1"/>
  <c r="O102" i="1"/>
  <c r="O101" i="1"/>
  <c r="O100" i="1"/>
  <c r="O99" i="1"/>
  <c r="O98" i="1"/>
  <c r="O97" i="1"/>
  <c r="O96" i="1"/>
  <c r="O95" i="1"/>
  <c r="O94" i="1"/>
  <c r="O93" i="1"/>
  <c r="O92" i="1"/>
  <c r="O91" i="1"/>
  <c r="O90" i="1"/>
  <c r="O89" i="1"/>
  <c r="O88" i="1"/>
  <c r="O87" i="1"/>
  <c r="O86" i="1"/>
  <c r="O85" i="1"/>
  <c r="O84" i="1"/>
  <c r="O83" i="1"/>
  <c r="O82" i="1"/>
  <c r="O81" i="1"/>
  <c r="O80" i="1"/>
  <c r="O79" i="1"/>
  <c r="O78" i="1"/>
  <c r="O77" i="1"/>
  <c r="O76" i="1"/>
  <c r="O75" i="1"/>
  <c r="O74" i="1"/>
  <c r="O73" i="1"/>
  <c r="O72" i="1"/>
  <c r="O71" i="1"/>
  <c r="O70" i="1"/>
  <c r="O69" i="1"/>
  <c r="O68" i="1"/>
  <c r="O67" i="1"/>
  <c r="O66" i="1"/>
  <c r="O65" i="1"/>
  <c r="O64" i="1"/>
  <c r="O63" i="1"/>
  <c r="O62" i="1"/>
  <c r="O61" i="1"/>
  <c r="O60" i="1"/>
  <c r="O59" i="1"/>
  <c r="O58" i="1"/>
  <c r="O57" i="1"/>
  <c r="O56" i="1"/>
  <c r="O55" i="1"/>
  <c r="O54" i="1"/>
  <c r="O53" i="1"/>
  <c r="O52" i="1"/>
  <c r="O51" i="1"/>
  <c r="O50" i="1"/>
  <c r="O49" i="1"/>
  <c r="O48" i="1"/>
  <c r="O47" i="1"/>
  <c r="O46" i="1"/>
  <c r="O45" i="1"/>
  <c r="O44" i="1"/>
  <c r="O43" i="1"/>
  <c r="O42" i="1"/>
  <c r="O41" i="1"/>
  <c r="O40" i="1"/>
  <c r="O39" i="1"/>
  <c r="O38" i="1"/>
  <c r="O37" i="1"/>
  <c r="O36" i="1"/>
  <c r="O35" i="1"/>
  <c r="O34" i="1"/>
  <c r="O33" i="1"/>
  <c r="O32" i="1"/>
  <c r="O31" i="1"/>
  <c r="O30" i="1"/>
  <c r="O29" i="1"/>
  <c r="O28" i="1"/>
  <c r="O27" i="1"/>
  <c r="O26" i="1"/>
  <c r="O25" i="1"/>
  <c r="O24" i="1"/>
  <c r="O23" i="1"/>
  <c r="O22" i="1"/>
  <c r="O21" i="1"/>
  <c r="O20" i="1"/>
  <c r="O19" i="1"/>
  <c r="O18" i="1"/>
  <c r="O17" i="1"/>
  <c r="O16" i="1"/>
  <c r="Q10" i="1"/>
  <c r="P10" i="1"/>
  <c r="M10" i="1"/>
  <c r="L10" i="1"/>
  <c r="K10" i="1"/>
  <c r="J10" i="1"/>
  <c r="I10" i="1"/>
  <c r="H10" i="1"/>
  <c r="G10" i="1"/>
  <c r="F10" i="1"/>
  <c r="E10" i="1"/>
  <c r="D10" i="1"/>
  <c r="O10" i="1" s="1"/>
  <c r="C10" i="1"/>
  <c r="B10" i="1"/>
  <c r="O9" i="1"/>
  <c r="N9" i="1"/>
  <c r="O8" i="1"/>
  <c r="N8" i="1"/>
  <c r="O7" i="1"/>
  <c r="N7" i="1"/>
  <c r="O6" i="1"/>
  <c r="N6" i="1"/>
  <c r="O5" i="1"/>
  <c r="N5" i="1"/>
  <c r="N10" i="1" s="1"/>
  <c r="O4" i="1"/>
  <c r="O3" i="1"/>
  <c r="N3" i="1"/>
</calcChain>
</file>

<file path=xl/sharedStrings.xml><?xml version="1.0" encoding="utf-8"?>
<sst xmlns="http://schemas.openxmlformats.org/spreadsheetml/2006/main" count="1224" uniqueCount="1014">
  <si>
    <t>Award Recipient</t>
  </si>
  <si>
    <t>Amount Awarded (less transfers)</t>
  </si>
  <si>
    <t>Amount of ARRA Funds Committed</t>
  </si>
  <si>
    <t>Amount of ARRA Funds Outlayed or Expended</t>
  </si>
  <si>
    <t>Contract Solicitations (Number)</t>
  </si>
  <si>
    <t>Contract Solicitations (Amount)</t>
  </si>
  <si>
    <t>Contracts Awarded (Number)</t>
  </si>
  <si>
    <t>Contracts Awarded (Amount)</t>
  </si>
  <si>
    <t>Contracts Underway (Number)</t>
  </si>
  <si>
    <t>Contracts Underway (Amount)</t>
  </si>
  <si>
    <t>Contracts completed (Number)</t>
  </si>
  <si>
    <t>Contracts Completed (Amount)</t>
  </si>
  <si>
    <t>Direct Jobs (Job Months)</t>
  </si>
  <si>
    <t>State-Source Funding (Planned)</t>
  </si>
  <si>
    <t>State-Source Funding (Actual)</t>
  </si>
  <si>
    <t>FAA - Grants-in-aid for Airports</t>
  </si>
  <si>
    <t>City of Kenai (AK)</t>
  </si>
  <si>
    <t>Municipality of Anchorage (AK)</t>
  </si>
  <si>
    <t>State of Alaska/Department of Transportation &amp; Public Facilities (AK)</t>
  </si>
  <si>
    <t>City of Aliceville (AL)</t>
  </si>
  <si>
    <t>City of Camden (AL)</t>
  </si>
  <si>
    <t>City of Gadsden (AL)</t>
  </si>
  <si>
    <t>City of Tuscaloosa (AL)</t>
  </si>
  <si>
    <t>Counties of Colbert and Lauderdale (AL)</t>
  </si>
  <si>
    <t>County of Clay (AL)</t>
  </si>
  <si>
    <t>County of Mobile (AL)</t>
  </si>
  <si>
    <t>Mobile Airport Authority (AL)</t>
  </si>
  <si>
    <t>Montgomery Airport Authority (AL)</t>
  </si>
  <si>
    <t>Perry County Airport and Industrial Authority (AL)</t>
  </si>
  <si>
    <t>City of El Dorado (AR)</t>
  </si>
  <si>
    <t>City of Jonesboro (AR)</t>
  </si>
  <si>
    <t>City of Little Rock (AR)</t>
  </si>
  <si>
    <t>Northwest Arkansas Regional Airport Authority (AR)</t>
  </si>
  <si>
    <t>Texarkana Airport Authority (AR)</t>
  </si>
  <si>
    <t>American Samoa State Insular (AS)</t>
  </si>
  <si>
    <t>Government of American Samoa (AS)</t>
  </si>
  <si>
    <t>City of Kingman (AZ)</t>
  </si>
  <si>
    <t>City of Phoenix (AZ)</t>
  </si>
  <si>
    <t>City of Sierra Vista (AZ)</t>
  </si>
  <si>
    <t>Colorado River Indian Tribe (AZ)</t>
  </si>
  <si>
    <t>Town of Taylor (AZ)</t>
  </si>
  <si>
    <t>Tucson Airport Authority (AZ)</t>
  </si>
  <si>
    <t>Burbank-Glendale-Pasadena Airport Authority (CA)</t>
  </si>
  <si>
    <t>City and County of San Francisco (CA)</t>
  </si>
  <si>
    <t>City of Fresno (CA)</t>
  </si>
  <si>
    <t>City of Los Angeles (CA)</t>
  </si>
  <si>
    <t>City of Redding (CA)</t>
  </si>
  <si>
    <t>City of Salinas (CA)</t>
  </si>
  <si>
    <t>City of San Jose (CA)</t>
  </si>
  <si>
    <t>County of Kern (CA)</t>
  </si>
  <si>
    <t>County of Los Angeles (CA)</t>
  </si>
  <si>
    <t>County of Mendocino (CA)</t>
  </si>
  <si>
    <t>County of Merced (CA)</t>
  </si>
  <si>
    <t>County of San Diego (CA)</t>
  </si>
  <si>
    <t>County of Sonoma (CA)</t>
  </si>
  <si>
    <t>County of Ventura (CA)</t>
  </si>
  <si>
    <t>County of Yolo (CA)</t>
  </si>
  <si>
    <t>Monterey Peninsula Airport District (CA)</t>
  </si>
  <si>
    <t>Port of Oakland (CA)</t>
  </si>
  <si>
    <t>San Diego County Regional Airport Authority (CA)</t>
  </si>
  <si>
    <t>Truckee-Tahoe Airport District (CA)</t>
  </si>
  <si>
    <t>Arapahoe County Public Airport Authority (CO)</t>
  </si>
  <si>
    <t>Cities of Fort Collins and Loveland (CO)</t>
  </si>
  <si>
    <t>City Gr.Junc./Co.Mesa/Walker Fld.Pub.AirportAuth. (CO)</t>
  </si>
  <si>
    <t>City of Colorado Springs (CO)</t>
  </si>
  <si>
    <t>County and City of Denver (CO)</t>
  </si>
  <si>
    <t>County of La Plata and City of Durango (CO)</t>
  </si>
  <si>
    <t>County of Pitkin (CO)</t>
  </si>
  <si>
    <t>City of Danbury (CT)</t>
  </si>
  <si>
    <t>State of Connecticut (CT)</t>
  </si>
  <si>
    <t>Delaware River and Bay Authority (DE)</t>
  </si>
  <si>
    <t>Boca Raton Airport Authority (FL)</t>
  </si>
  <si>
    <t>Charlotte County Airport Authority (FL)</t>
  </si>
  <si>
    <t>City of Bartow (FL)</t>
  </si>
  <si>
    <t>City of Gainesville (FL)</t>
  </si>
  <si>
    <t>City of Leesburg (FL)</t>
  </si>
  <si>
    <t>City of Marianna (FL)</t>
  </si>
  <si>
    <t>City of Naples Airport Authority (FL)</t>
  </si>
  <si>
    <t>City of Orlando (FL)</t>
  </si>
  <si>
    <t>County of Broward (FL)</t>
  </si>
  <si>
    <t>Hillsborough County Aviation Authority (FL)</t>
  </si>
  <si>
    <t>Melbourne Airport Authority (FL)</t>
  </si>
  <si>
    <t>Palm Beach Board of County Commissioners (FL)</t>
  </si>
  <si>
    <t>Pinellas County Board of Commissioners (FL)</t>
  </si>
  <si>
    <t>Sanford Airport Authority (FL)</t>
  </si>
  <si>
    <t>Sarasota-Manatee Airport Authority (FL)</t>
  </si>
  <si>
    <t>St Augustine Airport Authority (FL)</t>
  </si>
  <si>
    <t>City of Atlanta (GA)</t>
  </si>
  <si>
    <t>City of Savannah and Savannah Airport Commission (GA)</t>
  </si>
  <si>
    <t>State of Georgia (GA)</t>
  </si>
  <si>
    <t>Guam Airport Authority (GU)</t>
  </si>
  <si>
    <t>State of Hawaii (HI)</t>
  </si>
  <si>
    <t>City of Iowa City (IA)</t>
  </si>
  <si>
    <t>City of Sioux City (IA)</t>
  </si>
  <si>
    <t>City of Waterloo, Iowa (IA)</t>
  </si>
  <si>
    <t>City of Arco and County of Butte (ID)</t>
  </si>
  <si>
    <t>City of Buhl (ID)</t>
  </si>
  <si>
    <t>City of Driggs (ID)</t>
  </si>
  <si>
    <t>City of McCall (ID)</t>
  </si>
  <si>
    <t>City of Pocatello (ID)</t>
  </si>
  <si>
    <t>County of Shoshone (ID)</t>
  </si>
  <si>
    <t>City of Chicago (IL)</t>
  </si>
  <si>
    <t>Decatur Park District (IL)</t>
  </si>
  <si>
    <t>Greater Peoria Airport Authority (IL)</t>
  </si>
  <si>
    <t>Greater Rockford Airport Authority (IL)</t>
  </si>
  <si>
    <t>Metropolitan Airport Authority of Rock Island County (IL)</t>
  </si>
  <si>
    <t>Springfield Airport Authority (IL)</t>
  </si>
  <si>
    <t>State of Illinois (IL)</t>
  </si>
  <si>
    <t>Board of Trustees Purdue University (IN)</t>
  </si>
  <si>
    <t>Columbus Board of Aviation Commissions (IN)</t>
  </si>
  <si>
    <t>Delaware County Airport Authority (IN)</t>
  </si>
  <si>
    <t>Elkhart Board of Aviation Commissioners (IN)</t>
  </si>
  <si>
    <t>Fort Wayne-Allen County Airport Authority (IN)</t>
  </si>
  <si>
    <t>Gary/Chicago Airport Authority (IN)</t>
  </si>
  <si>
    <t>Hamilton County Board of Aviation Commissioners (IN)</t>
  </si>
  <si>
    <t>Hulman Regional Airport Authority (IN)</t>
  </si>
  <si>
    <t>Indianapolis Airport Authority (IN)</t>
  </si>
  <si>
    <t>City of Goodland (KS)</t>
  </si>
  <si>
    <t>City of Junction City (KS)</t>
  </si>
  <si>
    <t>City of Manhattan (KS)</t>
  </si>
  <si>
    <t>Johnson County Airport Commission (KS)</t>
  </si>
  <si>
    <t>Salina Airport Authority (KS)</t>
  </si>
  <si>
    <t>Wichita Airport Authority (KS)</t>
  </si>
  <si>
    <t>City of Madisonville (KY)</t>
  </si>
  <si>
    <t>Lexington-Fayette Urban County Airport Board (KY)</t>
  </si>
  <si>
    <t>Madison Airport Board (KY)</t>
  </si>
  <si>
    <t>Owensboro-Daviess County Airport Board (KY)</t>
  </si>
  <si>
    <t>Scott-Fayette Airport Board (KY)</t>
  </si>
  <si>
    <t>City of Monroe (LA)</t>
  </si>
  <si>
    <t>City of Slidell (LA)</t>
  </si>
  <si>
    <t>England Economic &amp; Industrial Development District (LA)</t>
  </si>
  <si>
    <t>Houma-Terrebonne Airport Commission (LA)</t>
  </si>
  <si>
    <t>Parish of East Baton Rouge/City of Baton Rouge (LA)</t>
  </si>
  <si>
    <t>St. Mary's Parish Council (LA)</t>
  </si>
  <si>
    <t>City of Beverly (MA)</t>
  </si>
  <si>
    <t>City of Gardner (MA)</t>
  </si>
  <si>
    <t>City of Lawrence (MA)</t>
  </si>
  <si>
    <t>City of Westfield (MA)</t>
  </si>
  <si>
    <t>Massachusetts Port Authority (MA)</t>
  </si>
  <si>
    <t>Town of Orange (MA)</t>
  </si>
  <si>
    <t>Maryland DOT and Maryland Aviation Administration (MD)</t>
  </si>
  <si>
    <t>City of Portland (ME)</t>
  </si>
  <si>
    <t>City of Presque Isle (ME)</t>
  </si>
  <si>
    <t>County of Hancock (ME)</t>
  </si>
  <si>
    <t>State of Maine (ME)</t>
  </si>
  <si>
    <t>Town of Dexter (ME)</t>
  </si>
  <si>
    <t>Cities of Midland, Saginaw and County of Bay (MI)</t>
  </si>
  <si>
    <t>County of Marquette (MI)</t>
  </si>
  <si>
    <t>County of Muskegon (MI)</t>
  </si>
  <si>
    <t>State of Michigan (MI)</t>
  </si>
  <si>
    <t>Wayne County Airport Authority (MI)</t>
  </si>
  <si>
    <t>Bemidji Regional Airport Authority Commission (MN)</t>
  </si>
  <si>
    <t>Chisholm-Hibbing Airport Authority (MN)</t>
  </si>
  <si>
    <t>City of Albert Lea (MN)</t>
  </si>
  <si>
    <t>City of Baudette/County of Lake of the Woods (MN)</t>
  </si>
  <si>
    <t>City of Duluth (MN)</t>
  </si>
  <si>
    <t>City of Mankato (MN)</t>
  </si>
  <si>
    <t>City of Redwood Falls (MN)</t>
  </si>
  <si>
    <t>City of St. Cloud (MN)</t>
  </si>
  <si>
    <t>City of Windom (MN)</t>
  </si>
  <si>
    <t>County of Crow Wing and City of Brainerd (MN)</t>
  </si>
  <si>
    <t>Minneapolis-St. Paul Metropolitan Airports Commission (MN)</t>
  </si>
  <si>
    <t>City of Kansas City (MO)</t>
  </si>
  <si>
    <t>City of Springfield (MO)</t>
  </si>
  <si>
    <t>City of St. Louis (MO)</t>
  </si>
  <si>
    <t>State of Missouri (MO)</t>
  </si>
  <si>
    <t>Commonwealth Ports Authority (MP)</t>
  </si>
  <si>
    <t>City of Forest (MS)</t>
  </si>
  <si>
    <t>City of Greenville (MS)</t>
  </si>
  <si>
    <t>City of McComb (MS)</t>
  </si>
  <si>
    <t>City of Newton (MS)</t>
  </si>
  <si>
    <t>County of Tunica &amp; Tunica County Airport Commission (MS)</t>
  </si>
  <si>
    <t>Gulfport Biloxi Regional Airport Authority (MS)</t>
  </si>
  <si>
    <t>Meridian Airport Authority (MS)</t>
  </si>
  <si>
    <t>Tupelo Airport Authority (MS)</t>
  </si>
  <si>
    <t>Bert Mooney Airport Authority (MT)</t>
  </si>
  <si>
    <t>City of Billings (MT)</t>
  </si>
  <si>
    <t>City of White Sulphur Springs and County of Meagher (MT)</t>
  </si>
  <si>
    <t>County of Deerlodge and City of Anaconda (MT)</t>
  </si>
  <si>
    <t>Great Falls International Airport Authority (MT)</t>
  </si>
  <si>
    <t>Helena Regional Airport Authority (MT)</t>
  </si>
  <si>
    <t>County of Buncomb and City of Asheville (NC)</t>
  </si>
  <si>
    <t>Piedmont Triad Airport Authority (NC)</t>
  </si>
  <si>
    <t>Pitt County-City of Greenville Airport Authority (NC)</t>
  </si>
  <si>
    <t>Raleigh-Durham Airport Authority (NC)</t>
  </si>
  <si>
    <t>Grand Forks Regional Airport Authority (ND)</t>
  </si>
  <si>
    <t>Mott Municipal Airport Authority (ND)</t>
  </si>
  <si>
    <t>Standing Rock Tribe (ND)</t>
  </si>
  <si>
    <t>Wahpeton Airport Authority (ND)</t>
  </si>
  <si>
    <t>O'Neill Airport Authority (NE)</t>
  </si>
  <si>
    <t>Omaha Airport Authority (NE)</t>
  </si>
  <si>
    <t>City of Manchester (NH)</t>
  </si>
  <si>
    <t>State of New Hampshire (NH)</t>
  </si>
  <si>
    <t>City of Ocean City (NJ)</t>
  </si>
  <si>
    <t>Port Authority of New York and New Jersey (NJ)</t>
  </si>
  <si>
    <t>Somerset Air Service, Inc. (NJ)</t>
  </si>
  <si>
    <t>Town of Morristown (NJ)</t>
  </si>
  <si>
    <t>City of Albuquerque (NM)</t>
  </si>
  <si>
    <t>City of Las Cruces (NM)</t>
  </si>
  <si>
    <t>City of Santa Fe (NM)</t>
  </si>
  <si>
    <t>Airport Authority of Washoe County (NV)</t>
  </si>
  <si>
    <t>City of Boulder City (NV)</t>
  </si>
  <si>
    <t>City of Carson City (NV)</t>
  </si>
  <si>
    <t>County of Clark (NV)</t>
  </si>
  <si>
    <t>Albany County Airport Authority (NY)</t>
  </si>
  <si>
    <t>City of Dunkirk (NY)</t>
  </si>
  <si>
    <t>Port Authority of New York and New Jersey (NY)</t>
  </si>
  <si>
    <t>Town of Ticonderoga (NY)</t>
  </si>
  <si>
    <t>Williamson Flying Club (NY)</t>
  </si>
  <si>
    <t>City of Cleveland (OH)</t>
  </si>
  <si>
    <t>City of Dayton (OH)</t>
  </si>
  <si>
    <t>City of Findlay (OH)</t>
  </si>
  <si>
    <t>Ohio University (OH)</t>
  </si>
  <si>
    <t>City of Bartlesville (OK)</t>
  </si>
  <si>
    <t>City of Okmulgee (OK)</t>
  </si>
  <si>
    <t>City of Pauls Valley (OK)</t>
  </si>
  <si>
    <t>City of Stillwater (OK)</t>
  </si>
  <si>
    <t>Oklahoma City Airport Trust (OK)</t>
  </si>
  <si>
    <t>City of Klamath Falls (OR)</t>
  </si>
  <si>
    <t>Coos County Airport District (OR)</t>
  </si>
  <si>
    <t>County of Union (OR)</t>
  </si>
  <si>
    <t>Grant County (OR)</t>
  </si>
  <si>
    <t>Port of Portland (OR)</t>
  </si>
  <si>
    <t>Allegheny County Airport Authority (PA)</t>
  </si>
  <si>
    <t>Bucks County Airport Authority (PA)</t>
  </si>
  <si>
    <t>City of Philadelphia (PA)</t>
  </si>
  <si>
    <t>Counties of Lackawanna and Luzerne (PA)</t>
  </si>
  <si>
    <t>Johnstown-Cambria County Airport Authority (PA)</t>
  </si>
  <si>
    <t>Lancaster Airport Authority (PA)</t>
  </si>
  <si>
    <t>Puerto Rico Ports Authority (PR)</t>
  </si>
  <si>
    <t>Rhode Island Airport Corporation (RI)</t>
  </si>
  <si>
    <t>Charleston County Aviation Authority (SC)</t>
  </si>
  <si>
    <t>County of Horry (SC)</t>
  </si>
  <si>
    <t>County of Richland (SC)</t>
  </si>
  <si>
    <t>Greenville-Spartanburg Airport Commission (SC)</t>
  </si>
  <si>
    <t>City of Martin (SD)</t>
  </si>
  <si>
    <t>City of Mitchell (SD)</t>
  </si>
  <si>
    <t>City of Pierre (SD)</t>
  </si>
  <si>
    <t>Rosebud Sioux Tribe (SD)</t>
  </si>
  <si>
    <t>Chattanooga Metropolitan Airport Authority (TN)</t>
  </si>
  <si>
    <t>Metropolitan Knoxville Airport Authority (TN)</t>
  </si>
  <si>
    <t>Metropolitan Nashville Airport Authority (TN)</t>
  </si>
  <si>
    <t>State of Tennessee (TN)</t>
  </si>
  <si>
    <t>Cities of Dallas and Fort Worth (TX)</t>
  </si>
  <si>
    <t>City of Houston (TX)</t>
  </si>
  <si>
    <t>City of Killeen (TX)</t>
  </si>
  <si>
    <t>City of Laredo (TX)</t>
  </si>
  <si>
    <t>City of McAllen (TX)</t>
  </si>
  <si>
    <t>City of Tyler (TX)</t>
  </si>
  <si>
    <t>City of Waco (TX)</t>
  </si>
  <si>
    <t>County of Gregg (TX)</t>
  </si>
  <si>
    <t>State of Texas (TX)</t>
  </si>
  <si>
    <t>Cedar City Corporation (UT)</t>
  </si>
  <si>
    <t>City of St George (UT)</t>
  </si>
  <si>
    <t>Salt Lake City Corporation (UT)</t>
  </si>
  <si>
    <t>City of Franklin (VA)</t>
  </si>
  <si>
    <t>City of Manassas (VA)</t>
  </si>
  <si>
    <t>Commonwealth of Virginia (VA)</t>
  </si>
  <si>
    <t>Metropolitan Washington Airports Authority (VA)</t>
  </si>
  <si>
    <t>City of Burlington (VT)</t>
  </si>
  <si>
    <t>State of Vermont (VT)</t>
  </si>
  <si>
    <t>City of Wilbur (WA)</t>
  </si>
  <si>
    <t>County and City of Spokane (WA)</t>
  </si>
  <si>
    <t>County of Snohomish (WA)</t>
  </si>
  <si>
    <t>Port of Bellingham (WA)</t>
  </si>
  <si>
    <t>Port of Benton (WA)</t>
  </si>
  <si>
    <t>Port of Moses Lake (WA)</t>
  </si>
  <si>
    <t>Port of Pasco (WA)</t>
  </si>
  <si>
    <t>Ports of Douglas County and Chelan County (WA)</t>
  </si>
  <si>
    <t>County of Brown (WI)</t>
  </si>
  <si>
    <t>County of Dane (WI)</t>
  </si>
  <si>
    <t>County of Milwaukee (WI)</t>
  </si>
  <si>
    <t>County of Oneida and City of Rhinelander (WI)</t>
  </si>
  <si>
    <t>State of Wisconsin (WI)</t>
  </si>
  <si>
    <t>Benedum Airport Authority (WV)</t>
  </si>
  <si>
    <t>Buckhannon-Upshur Airport Authority (WV)</t>
  </si>
  <si>
    <t>Central West Virginia Regional Airport Authority (WV)</t>
  </si>
  <si>
    <t>County of Jackson (WV)</t>
  </si>
  <si>
    <t>Eastern WV Regional Airport Authority (WV)</t>
  </si>
  <si>
    <t>Greenbrier County Airport Authority (WV)</t>
  </si>
  <si>
    <t>Roane County Airport Authority (WV)</t>
  </si>
  <si>
    <t>Tri State Airport Authority (WV)</t>
  </si>
  <si>
    <t>Wood County Airport Authority (WV)</t>
  </si>
  <si>
    <t>City of Riverton (WY)</t>
  </si>
  <si>
    <t>Jackson Hole Airport Board (WY)</t>
  </si>
  <si>
    <t>FRA - Capital Grants to the National Railroad Passenger Corporation</t>
  </si>
  <si>
    <t>Amtrak </t>
  </si>
  <si>
    <t>Sub Total</t>
  </si>
  <si>
    <t>FTA - Capital Investment Grants</t>
  </si>
  <si>
    <t>FTA Transit Capital Investment Grants</t>
  </si>
  <si>
    <t xml:space="preserve">CENTRAL PUGET SOUND REGIONAL TRANSIT AUTHORITY                        </t>
  </si>
  <si>
    <t>CITY OF PHOENIX</t>
  </si>
  <si>
    <t xml:space="preserve">DALLAS AREA RAPID TRANSIT                                             </t>
  </si>
  <si>
    <t xml:space="preserve">LANE TRANSIT DISTRICT                                                 </t>
  </si>
  <si>
    <t xml:space="preserve">LOS ANGELES COUNTY METROPOLITAN TRANSPORTATION AUTHORITY              </t>
  </si>
  <si>
    <t xml:space="preserve">METROPOLITAN WASHINGTON AIRPORTS AUTHORITY                            </t>
  </si>
  <si>
    <t xml:space="preserve">REGIONAL TRANSPORTATION DISTRICT                                      </t>
  </si>
  <si>
    <t>TRIMET</t>
  </si>
  <si>
    <t>UTAH TRANSIT AUTHORITY</t>
  </si>
  <si>
    <t>FTA - Fixed Guideway Infrastructure Investment</t>
  </si>
  <si>
    <t>FTA - Transit Capital Assistance</t>
  </si>
  <si>
    <t>FHWA - Highway Infrastructure Investment</t>
  </si>
  <si>
    <t xml:space="preserve">BI-STATE DEVELOPMENT AGENCY                                           </t>
  </si>
  <si>
    <t xml:space="preserve">CHATTANOOGA AREA REGIONAL TRANSPORTATION AUTHORITY                    </t>
  </si>
  <si>
    <t xml:space="preserve">CHICAGO TRANSIT AUTHORITY                                             </t>
  </si>
  <si>
    <t xml:space="preserve">CITY OF MADISON/ Madison Metro Transit                                </t>
  </si>
  <si>
    <t xml:space="preserve">COMMUTER RAIL DIV OF REGIONAL TRANSP AUTHORITY                        </t>
  </si>
  <si>
    <t xml:space="preserve">CONNECTICUT DEPARTMENT OF TRANSPORTATION                              </t>
  </si>
  <si>
    <t xml:space="preserve">DELAWARE RIVER PORT AUTHORITY                                         </t>
  </si>
  <si>
    <t xml:space="preserve">DETROIT TRANSPORTATION CORP (DTC)                                     </t>
  </si>
  <si>
    <t xml:space="preserve">GREATER CLEVELAND REGIONAL TRANSIT AUTHORITY                          </t>
  </si>
  <si>
    <t xml:space="preserve">Greater Dayton Regional Transit Authority                             </t>
  </si>
  <si>
    <t xml:space="preserve">HILLSBOROUGH AREA REGIONAL TRANSIT AUTHORITY                          </t>
  </si>
  <si>
    <t xml:space="preserve">HONOLULU, CITY AND COUNTY OF                                          </t>
  </si>
  <si>
    <t xml:space="preserve">JACKSONVILLE TRANSPORTATION AUTHORITY                                 </t>
  </si>
  <si>
    <t xml:space="preserve">MARYLAND TRANSIT ADMINISTRATION                                       </t>
  </si>
  <si>
    <t xml:space="preserve">MASSACHUSETTS BAY TRANSPORTATION AUTHORITY                            </t>
  </si>
  <si>
    <t xml:space="preserve">METROPOLITAN ATLANTA RAPID TRANSIT AUTHORITY                          </t>
  </si>
  <si>
    <t xml:space="preserve">METROPOLITAN COUNCIL                                                  </t>
  </si>
  <si>
    <t xml:space="preserve">METROPOLITAN TRANSIT AUTHORITY OF HARRIS COUNTY                       </t>
  </si>
  <si>
    <t xml:space="preserve">MIAMI-DADE TRANSIT AGENCY                                             </t>
  </si>
  <si>
    <t xml:space="preserve">NEW JERSEY TRANSIT CORPORATION                                        </t>
  </si>
  <si>
    <t xml:space="preserve">NEW YORK METROPOLITAN TRANSPORTATION AUTHORITY                        </t>
  </si>
  <si>
    <t xml:space="preserve">NIAGARA FRONTIER TRANSPORTATION AUTHORITY                             </t>
  </si>
  <si>
    <t xml:space="preserve">NORTH SAN DIEGO COUNTY TRANSIT DEVELOPMENT BOARD                      </t>
  </si>
  <si>
    <t xml:space="preserve">NORTHERN INDIANA   COMMUTER TRANSPORTATION DISTRICT                   </t>
  </si>
  <si>
    <t xml:space="preserve">PENINSULA CORRIDOR JOINT POWERS BOARD                                 </t>
  </si>
  <si>
    <t xml:space="preserve">PENNSYLVANIA DEPARTMENT OF TRANSPORTATION                             </t>
  </si>
  <si>
    <t xml:space="preserve">PHOENIX, CITY OF                                                      </t>
  </si>
  <si>
    <t xml:space="preserve">PORT AUTHORITY OF ALLEGHENY COUNTY                                    </t>
  </si>
  <si>
    <t xml:space="preserve">PUERTO RICO PORTS AUTHORITY - DEVELOPMENT DEPARTMENT                  </t>
  </si>
  <si>
    <t xml:space="preserve">REGIONAL TRANSIT AUTHORITY                                            </t>
  </si>
  <si>
    <t xml:space="preserve">RHODE ISLAND DEPARTMENT OF TRANSPORTATION                             </t>
  </si>
  <si>
    <t xml:space="preserve">SACRAMENTO REGIONAL TRANSIT DISTRICT                                  </t>
  </si>
  <si>
    <t xml:space="preserve">SAN DIEGO ASSOCIATION OF GOVERNMENTS                                  </t>
  </si>
  <si>
    <t xml:space="preserve">SAN FRANCISCO BAY AREA RAPID TRANSIT DISTRICT                         </t>
  </si>
  <si>
    <t xml:space="preserve">SAN JOAQUIN REGIONAL RAIL COMMISSION                                  </t>
  </si>
  <si>
    <t xml:space="preserve">SOUTH FLORIDA REGIONAL TRANSPORTATION AUTHORITY                       </t>
  </si>
  <si>
    <t xml:space="preserve">SOUTHEASTERN PENNSYLVANIA TRANSPORTATION AUTHORITY                    </t>
  </si>
  <si>
    <t xml:space="preserve">SOUTHERN CALIFORNIA REGIONAL RAIL AUTHORITY                           </t>
  </si>
  <si>
    <t xml:space="preserve">TRANSPORTATION DISTRICT COMMISSION OF HAMPTON ROADS                   </t>
  </si>
  <si>
    <t xml:space="preserve">WASHINGTON METROPOLITAN AREA TRANSIT AUTHORITY (WMATA)                </t>
  </si>
  <si>
    <t xml:space="preserve">WASHINGTON STATE DEPT. OF TRANSPORTATION                              </t>
  </si>
  <si>
    <t xml:space="preserve">WEST VIRGINIA UNIVERSITY                                              </t>
  </si>
  <si>
    <t>Direct Jobs (Job Years)</t>
  </si>
  <si>
    <t xml:space="preserve">ALABAMA  DEPARTMENT OF TRANSPORTATION                                 </t>
  </si>
  <si>
    <t xml:space="preserve">ALAMEDA-CONTRA COSTA TRANSIT DISTRICT                                 </t>
  </si>
  <si>
    <t xml:space="preserve">ALASKA DEPARTMENT OF TRANSPORTATION AND PUBLIC FACILITIES             </t>
  </si>
  <si>
    <t xml:space="preserve">ALASKA RAILROAD CORPORATION                                           </t>
  </si>
  <si>
    <t xml:space="preserve">ALLEN COUNTY REGIONAL TRANSIT      AUTHORITY                          </t>
  </si>
  <si>
    <t xml:space="preserve">ANN ARBOR TRANSPORTATION AUTHORITY                                    </t>
  </si>
  <si>
    <t xml:space="preserve">ANTELOPE VALLEY TRANSIT AUTHORITY                                     </t>
  </si>
  <si>
    <t xml:space="preserve">ARIZONA DEPARTMENT OF TRANSPORTATION                                  </t>
  </si>
  <si>
    <t xml:space="preserve">ARKANSAS STATE HIGHWAY AND TRANSPORTATION DEPARTMENT                  </t>
  </si>
  <si>
    <t>ASOTIN COUNTY PTBA</t>
  </si>
  <si>
    <t xml:space="preserve">BATTLE CREEK TRANSIT SYSTEM                                           </t>
  </si>
  <si>
    <t xml:space="preserve">BAY  METROPOLITAN TRANSPORTATION AUTHORITY                            </t>
  </si>
  <si>
    <t xml:space="preserve">BAY COUNTY TRANSPORTATION PLANNING ORGANIZATION                       </t>
  </si>
  <si>
    <t xml:space="preserve">BEAVER COUNTY TRANSIT AUTHORITY                                       </t>
  </si>
  <si>
    <t xml:space="preserve">BEN FRANKLIN TRANSIT                                                  </t>
  </si>
  <si>
    <t xml:space="preserve">BENICIA, CITY OF                                                      </t>
  </si>
  <si>
    <t xml:space="preserve">BERKS AREA READING TRANSPORTATION AUTHORITY                           </t>
  </si>
  <si>
    <t xml:space="preserve">BERKSHIRE REGIONAL TRANSIT AUTHORITY                                  </t>
  </si>
  <si>
    <t xml:space="preserve">BIRMINGHAM-JEFFERSON COUNTY TRANSIT AUTHORITY                         </t>
  </si>
  <si>
    <t xml:space="preserve">BLOOMINGTON PUBLIC TRANSPORTATION  CORPORATION                        </t>
  </si>
  <si>
    <t xml:space="preserve">BLOOMINGTON-NORMAL                 PUBLIC TRANSIT SYSTEM              </t>
  </si>
  <si>
    <t xml:space="preserve">BLUE WATER AREA TRANSP COMMISSION                                     </t>
  </si>
  <si>
    <t xml:space="preserve">BOARD OF TRUSTEES / UNIVERSITY OF ARKANSAS                            </t>
  </si>
  <si>
    <t xml:space="preserve">BOROUGH OF POTTSTOWN                                                  </t>
  </si>
  <si>
    <t xml:space="preserve">BRAZOS TRANSIT DISTRICT                                               </t>
  </si>
  <si>
    <t xml:space="preserve">BREVARD COUNTY COMMISSIONERS - SPACE COAST AREA TRANSIT               </t>
  </si>
  <si>
    <t xml:space="preserve">BROCKTON AREA TRANSIT AUTHORITY                                       </t>
  </si>
  <si>
    <t xml:space="preserve">BROOME COUNTY                                                         </t>
  </si>
  <si>
    <t xml:space="preserve">BROWARD CO BD OF CO COMMISSIONERS - BROWARD CO MASS TRANSIT DIVISION  </t>
  </si>
  <si>
    <t xml:space="preserve">BUTLER COUNTY REGIONAL TRANSIT AUTHORITY                              </t>
  </si>
  <si>
    <t xml:space="preserve">BUTTE COUNTY ASSOCIATION OF GOVERNMENTS (BCAG)                        </t>
  </si>
  <si>
    <t xml:space="preserve">CACHE VALLEY TRANSIT DISTRICT                                         </t>
  </si>
  <si>
    <t xml:space="preserve">CALIFORNIA STATE DOT (CALTRANS)   DIVISION OF  MASS TRANSPORTATION    </t>
  </si>
  <si>
    <t xml:space="preserve">CAMBRIA COUNTY TRANSIT AUTHORITY                                      </t>
  </si>
  <si>
    <t xml:space="preserve">CAPE ANN TRANSPORTATION AUTHORITY                                     </t>
  </si>
  <si>
    <t xml:space="preserve">CAPE COD REGIONAL TRANSIT AUTHORITY                                   </t>
  </si>
  <si>
    <t xml:space="preserve">CAPE FEAR PUBLIC TRANSPORTATION AUTHORITY                             </t>
  </si>
  <si>
    <t xml:space="preserve">CAPITAL  AREA TRANSPORTATION AUTHORITY                                </t>
  </si>
  <si>
    <t xml:space="preserve">CAPITAL AREA TRANSIT SYSTEM                                           </t>
  </si>
  <si>
    <t xml:space="preserve">CAPITAL DISTRICT TRANSPORTATION AUTHORITY                             </t>
  </si>
  <si>
    <t xml:space="preserve">CAPITAL METROPOLITAN TRANSPORTATION AUTHORITY                         </t>
  </si>
  <si>
    <t xml:space="preserve">CARSON AREA METROPOLITAN PLANNING ORGANIZATION                        </t>
  </si>
  <si>
    <t xml:space="preserve">CENTRAL ARKANSAS TRANSIT AUTHORITY                                    </t>
  </si>
  <si>
    <t xml:space="preserve">CENTRAL CONTRA COSTA TRANSIT AUTHORITY                                </t>
  </si>
  <si>
    <t xml:space="preserve">CENTRAL MIDLANDS REGIONAL TRANSIT AUTHORITY                           </t>
  </si>
  <si>
    <t xml:space="preserve">CENTRAL NEW YORK REGIONAL TRANSPORTATION AUTHORITY                    </t>
  </si>
  <si>
    <t xml:space="preserve">CENTRAL OHIO TRANSIT AUTHORITY                                        </t>
  </si>
  <si>
    <t xml:space="preserve">CENTRAL OKLAHOMA TRANSPORTATION AND PARKING AUTHORITY                 </t>
  </si>
  <si>
    <t xml:space="preserve">CENTRE AREA TRANSPORTATION AUTHORITY                                  </t>
  </si>
  <si>
    <t xml:space="preserve">CHAMPAIGN-URBANA MASS TRANSIT DISTRICT                                </t>
  </si>
  <si>
    <t xml:space="preserve">CHARLESTON AREA REGIONAL TRANSPORTATION AUTHORITY                     </t>
  </si>
  <si>
    <t xml:space="preserve">CHARLOTTE COUNTY, FLORIDA                                             </t>
  </si>
  <si>
    <t>CHATHAM AREA TRANSIT AUTHORITY</t>
  </si>
  <si>
    <t xml:space="preserve">CHELAN-DOUGLAS PTBA DBA LINK                                          </t>
  </si>
  <si>
    <t xml:space="preserve">CHEMUNG COUNTY TRANSIT SYSTEM                                         </t>
  </si>
  <si>
    <t xml:space="preserve">CHEROKEE COUNTY COMMISSION                                            </t>
  </si>
  <si>
    <t xml:space="preserve">CHEYENNE, CITY OF                                                     </t>
  </si>
  <si>
    <t xml:space="preserve">CHITTENDEN COUNTY TRANSPORTATION AUTHORITY                            </t>
  </si>
  <si>
    <t xml:space="preserve">CITY OF  PUEBLO                                                       </t>
  </si>
  <si>
    <t xml:space="preserve">CITY OF ABILENE                                                       </t>
  </si>
  <si>
    <t xml:space="preserve">CITY OF ALBUQUERQUE                                                   </t>
  </si>
  <si>
    <t xml:space="preserve">CITY OF ALEXANDRIA                                                    </t>
  </si>
  <si>
    <t xml:space="preserve">CITY OF AMARILLO                                                      </t>
  </si>
  <si>
    <t xml:space="preserve">CITY OF ANDERSON                                                      </t>
  </si>
  <si>
    <t xml:space="preserve">CITY OF APPLETON                                                      </t>
  </si>
  <si>
    <t xml:space="preserve">CITY OF ARLINGTON                                                     </t>
  </si>
  <si>
    <t xml:space="preserve">CITY OF ASHEVILLE                                                     </t>
  </si>
  <si>
    <t xml:space="preserve">CITY OF ASHLAND                                                       </t>
  </si>
  <si>
    <t xml:space="preserve">CITY OF BEAUMONT                                                      </t>
  </si>
  <si>
    <t xml:space="preserve">CITY OF BELOIT                                                        </t>
  </si>
  <si>
    <t xml:space="preserve">CITY OF BEND-Bend Area Transit                                        </t>
  </si>
  <si>
    <t xml:space="preserve">CITY OF BETTENDORF                                                    </t>
  </si>
  <si>
    <t xml:space="preserve">CITY OF BILLINGS                                                      </t>
  </si>
  <si>
    <t xml:space="preserve">CITY OF BISMARCK                                                      </t>
  </si>
  <si>
    <t xml:space="preserve">CITY OF BRISTOL                                                       </t>
  </si>
  <si>
    <t xml:space="preserve">CITY OF BROWNSVILLE                                                   </t>
  </si>
  <si>
    <t xml:space="preserve">CITY OF CASPER                                                        </t>
  </si>
  <si>
    <t xml:space="preserve">CITY OF CHARLOTTE                                                     </t>
  </si>
  <si>
    <t xml:space="preserve">CITY OF CHARLOTTESVILLE                                               </t>
  </si>
  <si>
    <t xml:space="preserve">CITY OF CHIPPEWA FALLS                                                </t>
  </si>
  <si>
    <t xml:space="preserve">CITY OF CLARKSVILLE                                                   </t>
  </si>
  <si>
    <t xml:space="preserve">CITY OF COLORADO SPRINGS                                              </t>
  </si>
  <si>
    <t xml:space="preserve">CITY OF COLUMBIA DEPARTMENT OF PUBLIC WORKS                           </t>
  </si>
  <si>
    <t xml:space="preserve">CITY OF CONCORD                                                       </t>
  </si>
  <si>
    <t xml:space="preserve">CITY OF CORVALLIS                                                     </t>
  </si>
  <si>
    <t xml:space="preserve">CITY OF DANVILLE                                                      </t>
  </si>
  <si>
    <t xml:space="preserve">CITY OF DAVENPORT  - DAVENPORT CITY HALL                              </t>
  </si>
  <si>
    <t xml:space="preserve">CITY OF DAVIS                                                         </t>
  </si>
  <si>
    <t xml:space="preserve">CITY OF DECATUR                                                       </t>
  </si>
  <si>
    <t xml:space="preserve">CITY OF DEKALB                                                        </t>
  </si>
  <si>
    <t xml:space="preserve">CITY OF DETROIT DEPARTMENT OF TRANSPORTATION                          </t>
  </si>
  <si>
    <t xml:space="preserve">CITY OF DURHAM                                                        </t>
  </si>
  <si>
    <t xml:space="preserve">CITY OF EAU CLAIRE                                                    </t>
  </si>
  <si>
    <t xml:space="preserve">CITY OF EL PASO  - SUN METRO                                          </t>
  </si>
  <si>
    <t xml:space="preserve">CITY OF ELK GROVE, DEVELOPMENT SERVICES, TRANSIT SERVICES             </t>
  </si>
  <si>
    <t xml:space="preserve">CITY OF EVANSVILLE                                                    </t>
  </si>
  <si>
    <t xml:space="preserve">CITY OF EVERETT                                                       </t>
  </si>
  <si>
    <t xml:space="preserve">CITY OF FARGO                                                         </t>
  </si>
  <si>
    <t xml:space="preserve">CITY OF FARMINGTON, NM                                                </t>
  </si>
  <si>
    <t xml:space="preserve">CITY OF FAYETTEVILLE                                                  </t>
  </si>
  <si>
    <t xml:space="preserve">CITY OF FORT COLLINS                                                  </t>
  </si>
  <si>
    <t xml:space="preserve">CITY OF GADSDEN                                                       </t>
  </si>
  <si>
    <t xml:space="preserve">CITY OF GAINESVILLE                                                   </t>
  </si>
  <si>
    <t xml:space="preserve">CITY OF GALVESTON                                                     </t>
  </si>
  <si>
    <t xml:space="preserve">CITY OF GASTONIA TRANSIT                                              </t>
  </si>
  <si>
    <t xml:space="preserve">CITY OF GRAND FORKS                                                   </t>
  </si>
  <si>
    <t xml:space="preserve">CITY OF GRAND HAVEN/HARBOR TRANSIT                                    </t>
  </si>
  <si>
    <t xml:space="preserve">CITY OF GRAND PRAIRIE                                                 </t>
  </si>
  <si>
    <t xml:space="preserve">CITY OF GREELEY                                                       </t>
  </si>
  <si>
    <t xml:space="preserve">CITY OF GREEN BAY TRANSIT SYSTEM                                      </t>
  </si>
  <si>
    <t xml:space="preserve">CITY OF GREENSBORO                                                    </t>
  </si>
  <si>
    <t xml:space="preserve">CITY OF GREENVILLE                                                    </t>
  </si>
  <si>
    <t xml:space="preserve">CITY OF HARRISONBURG                                                  </t>
  </si>
  <si>
    <t xml:space="preserve">CITY OF HATTIESBURG -- DEPARTMENT OF URBAN DEVELOPMENT                </t>
  </si>
  <si>
    <t xml:space="preserve">CITY OF HENDERSON TRANSIT                                             </t>
  </si>
  <si>
    <t xml:space="preserve">CITY OF HIGH POINT                                                    </t>
  </si>
  <si>
    <t xml:space="preserve">CITY OF HOT SPRINGS                                                   </t>
  </si>
  <si>
    <t xml:space="preserve">CITY OF HUNTSVILLE, DEPARTMENT OF PARKING &amp; PUBLIC TRANSIT            </t>
  </si>
  <si>
    <t xml:space="preserve">CITY OF JACKSON - TRANSPORTATION PLANNING DIVISION                    </t>
  </si>
  <si>
    <t xml:space="preserve">CITY OF JACKSONVILLE                                                  </t>
  </si>
  <si>
    <t xml:space="preserve">CITY OF JOHNSON CITY                                                  </t>
  </si>
  <si>
    <t xml:space="preserve">CITY OF JONESBORO/JONESBORO ECONOMICAL TRANSPORTATION SYSTEM          </t>
  </si>
  <si>
    <t xml:space="preserve">CITY OF JOPLIN                                                        </t>
  </si>
  <si>
    <t xml:space="preserve">CITY OF KINGSPORT                                                     </t>
  </si>
  <si>
    <t xml:space="preserve">CITY OF KINGSTON                                                      </t>
  </si>
  <si>
    <t xml:space="preserve">CITY OF KNOXVILLE                                                     </t>
  </si>
  <si>
    <t xml:space="preserve">CITY OF LAFAYETTE                                                     </t>
  </si>
  <si>
    <t xml:space="preserve">CITY OF LAKE CHARLES                                                  </t>
  </si>
  <si>
    <t xml:space="preserve">CITY OF LAREDO                                                        </t>
  </si>
  <si>
    <t xml:space="preserve">CITY OF LAS CRUCES                                                    </t>
  </si>
  <si>
    <t xml:space="preserve">CITY OF LAWRENCE                                                      </t>
  </si>
  <si>
    <t xml:space="preserve">CITY OF LAWTON-CITY TRANSIT TRUST                                     </t>
  </si>
  <si>
    <t xml:space="preserve">CITY OF LEWISTON                                                      </t>
  </si>
  <si>
    <t xml:space="preserve">CITY OF LINCOLN                                                       </t>
  </si>
  <si>
    <t xml:space="preserve">CITY OF LONG BEACH                                                    </t>
  </si>
  <si>
    <t xml:space="preserve">CITY OF LONGVIEW                                                      </t>
  </si>
  <si>
    <t xml:space="preserve">CITY OF LONGVIEW TEXAS                                                </t>
  </si>
  <si>
    <t xml:space="preserve">CITY OF LUBBOCK                                                       </t>
  </si>
  <si>
    <t xml:space="preserve">CITY OF MANTECA                                                       </t>
  </si>
  <si>
    <t xml:space="preserve">CITY OF MCALLEN / MCALLEN EXPRESS TRANSIT                             </t>
  </si>
  <si>
    <t xml:space="preserve">CITY OF MESQUITE                                                      </t>
  </si>
  <si>
    <t xml:space="preserve">CITY OF MOBILE                                                        </t>
  </si>
  <si>
    <t xml:space="preserve">CITY OF MONROE                                                        </t>
  </si>
  <si>
    <t xml:space="preserve">CITY OF MONTGOMERY -Montgomery Area Transit System                    </t>
  </si>
  <si>
    <t xml:space="preserve">CITY OF MOORHEAD                                                      </t>
  </si>
  <si>
    <t xml:space="preserve">CITY OF MURFREESBORO                                                  </t>
  </si>
  <si>
    <t xml:space="preserve">CITY OF NASHUA                                                        </t>
  </si>
  <si>
    <t xml:space="preserve">CITY OF NILES                                                         </t>
  </si>
  <si>
    <t xml:space="preserve">CITY OF NILES - TRUMBULL TRANSIT SERVICE                              </t>
  </si>
  <si>
    <t>CITY OF OCALA, FL</t>
  </si>
  <si>
    <t xml:space="preserve">CITY OF ODESSA                                                        </t>
  </si>
  <si>
    <t xml:space="preserve">CITY OF ONALASKA                                                      </t>
  </si>
  <si>
    <t xml:space="preserve">CITY OF OWENSBORO                                                     </t>
  </si>
  <si>
    <t xml:space="preserve">CITY OF PETERSBURG                                                    </t>
  </si>
  <si>
    <t xml:space="preserve">CITY OF PINE BLUFF                                                    </t>
  </si>
  <si>
    <t xml:space="preserve">CITY OF POCATELLO                                                     </t>
  </si>
  <si>
    <t xml:space="preserve">CITY OF PORT ARTHUR                                                   </t>
  </si>
  <si>
    <t xml:space="preserve">CITY OF POUGHKEEPSIE                                                  </t>
  </si>
  <si>
    <t xml:space="preserve">CITY OF RACINE                                                        </t>
  </si>
  <si>
    <t xml:space="preserve">CITY OF RALEIGH                                                       </t>
  </si>
  <si>
    <t xml:space="preserve">CITY OF RAPID CITY                                                    </t>
  </si>
  <si>
    <t xml:space="preserve">CITY OF ROCHESTER                                                     </t>
  </si>
  <si>
    <t xml:space="preserve">CITY OF ROCKY MOUNT                                                   </t>
  </si>
  <si>
    <t xml:space="preserve">CITY OF SANTA FE                                                      </t>
  </si>
  <si>
    <t xml:space="preserve">CITY OF SANTA MONICA MUNICIPAL BUS LINES                              </t>
  </si>
  <si>
    <t xml:space="preserve">CITY OF SEATTLE                                                       </t>
  </si>
  <si>
    <t xml:space="preserve">CITY OF SHARON                                                        </t>
  </si>
  <si>
    <t xml:space="preserve">CITY OF SHEBOYGAN                                                     </t>
  </si>
  <si>
    <t xml:space="preserve">CITY OF SHREVEPORT                                                    </t>
  </si>
  <si>
    <t xml:space="preserve">CITY OF SIOUX CITY                                                    </t>
  </si>
  <si>
    <t xml:space="preserve">CITY OF SPARTANBURG                                                   </t>
  </si>
  <si>
    <t xml:space="preserve">CITY OF SPRINGFIELD                                                   </t>
  </si>
  <si>
    <t xml:space="preserve">CITY OF SPRINGFIELD  CITY UTILITIES                                   </t>
  </si>
  <si>
    <t xml:space="preserve">CITY OF ST. GEORGE, UTAH                                              </t>
  </si>
  <si>
    <t xml:space="preserve">CITY OF ST. JOSEPH                                                    </t>
  </si>
  <si>
    <t xml:space="preserve">CITY OF TALLAHASSEE - TALTRAN                                         </t>
  </si>
  <si>
    <t xml:space="preserve">CITY OF TERRE HAUTE                                                   </t>
  </si>
  <si>
    <t xml:space="preserve">CITY OF TEXARKANA                                                     </t>
  </si>
  <si>
    <t xml:space="preserve">CITY OF TYLER                                                         </t>
  </si>
  <si>
    <t xml:space="preserve">CITY OF VALLEJO                                                       </t>
  </si>
  <si>
    <t xml:space="preserve">CITY OF WACO TRANSIT SYSTEM                                           </t>
  </si>
  <si>
    <t xml:space="preserve">CITY OF WASHINGTON                                                    </t>
  </si>
  <si>
    <t xml:space="preserve">CITY OF WAUKESHA METRO                                                </t>
  </si>
  <si>
    <t xml:space="preserve">CITY OF WAUSAU                                                        </t>
  </si>
  <si>
    <t xml:space="preserve">CITY OF WEIRTON                                                       </t>
  </si>
  <si>
    <t xml:space="preserve">CITY OF WICHITA FALLS                                                 </t>
  </si>
  <si>
    <t xml:space="preserve">CITY OF WICHITA, KANSAS                                               </t>
  </si>
  <si>
    <t xml:space="preserve">CITY OF WILSONVILLE                                                   </t>
  </si>
  <si>
    <t xml:space="preserve">CITY OF WINCHESTER                                                    </t>
  </si>
  <si>
    <t xml:space="preserve">CITY OF WINSTON-SALEM                                                 </t>
  </si>
  <si>
    <t xml:space="preserve">CITY OF YAKIMA                                                        </t>
  </si>
  <si>
    <t xml:space="preserve">CLAREMONT, CITY OF                                                    </t>
  </si>
  <si>
    <t xml:space="preserve">CLARK COUNTY PUBLIC TRANSPORTATION BENEFIT AREA AUTHORITY             </t>
  </si>
  <si>
    <t>CLERMONT COUNTY COMMISSIONERS, BOARD OF / CLERMONT TRANSPORTATION CONN</t>
  </si>
  <si>
    <t xml:space="preserve">CLEVELAND AREA RAPID TRANSIT/UNIVERSITY OF OKLAHOMA                   </t>
  </si>
  <si>
    <t xml:space="preserve">COAST TRANSIT AUTHORITY                                               </t>
  </si>
  <si>
    <t xml:space="preserve">COBB COMMUNITY TRANSIT                                                </t>
  </si>
  <si>
    <t xml:space="preserve">COLLIER COUNTY BOARD OF COUNTY COMMISSIONERS                          </t>
  </si>
  <si>
    <t>COLLIN COUNTY COMMITTEE ON AGING/COLLIN COUNTY AREA RURAL TRANSPORTATI</t>
  </si>
  <si>
    <t xml:space="preserve">COLORADO DEPARTMENT OF TRANSPORTATION                                 </t>
  </si>
  <si>
    <t xml:space="preserve">COMMERCE, CITY OF                                                     </t>
  </si>
  <si>
    <t xml:space="preserve">COMMONWEALTH OF THE NORTHERN MARIANAS                                 </t>
  </si>
  <si>
    <t xml:space="preserve">CONCHO VALLEY TRANSIT DISTRICT                                        </t>
  </si>
  <si>
    <t xml:space="preserve">CONSOLIDATED GOVERNMENT OF COLUMBUS                                   </t>
  </si>
  <si>
    <t xml:space="preserve">COOPERATIVE ALLIANCE FOR SEACOAST TRANSPORTATION                      </t>
  </si>
  <si>
    <t xml:space="preserve">CORONA, CITY OF                                                       </t>
  </si>
  <si>
    <t xml:space="preserve">CORPUS CHRISTI REGIONAL TRANSIT AUTHORITY                             </t>
  </si>
  <si>
    <t xml:space="preserve">COUNTY OF FAYETTE                                                     </t>
  </si>
  <si>
    <t xml:space="preserve">COUNTY OF IMPERIAL/DEPARTMENT OF PUBLIC WORKS-TRANSIT                 </t>
  </si>
  <si>
    <t xml:space="preserve">COUNTY OF LACKAWANNA TRANSIT SYSTEM                                   </t>
  </si>
  <si>
    <t xml:space="preserve">COUNTY OF LEBANON TRANSIT AUTHORITY                                   </t>
  </si>
  <si>
    <t xml:space="preserve">COUNTY OF MUSKEGON -- MUSKEGON AREA TRANSIT SYSTEM                    </t>
  </si>
  <si>
    <t xml:space="preserve">CRESCENT CITY CONNECTION DIVISION                                     </t>
  </si>
  <si>
    <t xml:space="preserve">CRPTA - WACCAMAW REGIONAL TRANSPORTATION AUTHORITY                    </t>
  </si>
  <si>
    <t xml:space="preserve">CULVER CITY, CITY OF                                                  </t>
  </si>
  <si>
    <t xml:space="preserve">CUMBERLAND-DAUPHIN-HARRISBURG TRANSIT AUTHORITY                       </t>
  </si>
  <si>
    <t xml:space="preserve">DANVILLE MASS TRANSIT                                                 </t>
  </si>
  <si>
    <t xml:space="preserve">DELAWARE DEPARTMENT OF TRANSPORTATION                                 </t>
  </si>
  <si>
    <t xml:space="preserve">DENTON COUNTY TRANSPORTATION AUTHORITY                                </t>
  </si>
  <si>
    <t xml:space="preserve">DES MOINES REGIONAL TRANSIT AUTHORITY                                 </t>
  </si>
  <si>
    <t xml:space="preserve">DOUGLAS COUNTY                                                        </t>
  </si>
  <si>
    <t xml:space="preserve">DULUTH TRANSIT AUTHORITY                                              </t>
  </si>
  <si>
    <t xml:space="preserve">DUTCHESS COUNTY                                                       </t>
  </si>
  <si>
    <t xml:space="preserve">EAST GRAND FORKS, CITY OF                                             </t>
  </si>
  <si>
    <t xml:space="preserve">EASTERN CONTRA COSTA TRANSIT AUTH                                     </t>
  </si>
  <si>
    <t xml:space="preserve">EASTERN OHIO/OHIO VALLEY REGIONAL TRANSP. AUTHORITY                   </t>
  </si>
  <si>
    <t xml:space="preserve">EASTERN PANHANDLE TRANSIT AUTHORITY                                   </t>
  </si>
  <si>
    <t xml:space="preserve">ERIE METROPOLITAN TRANSIT AUTHORITY                                   </t>
  </si>
  <si>
    <t xml:space="preserve">ESCAMBIA CO BD OF COMMISSIONERS                                       </t>
  </si>
  <si>
    <t xml:space="preserve">FAIRBANKS NORTH STAR BOROUGH                                          </t>
  </si>
  <si>
    <t xml:space="preserve">FAIRFIELD, CITY OF                                                    </t>
  </si>
  <si>
    <t xml:space="preserve">FLINT MASS TRANSPORTATION AUTHORITY                                   </t>
  </si>
  <si>
    <t xml:space="preserve">FLORIDA DEPARTMENT OF TRANSPORTATION                                  </t>
  </si>
  <si>
    <t xml:space="preserve">FOND DU LAC, CITY OF               FOND DU LAC AREA TRANSIT           </t>
  </si>
  <si>
    <t xml:space="preserve">FOOTHILL TRANSIT                                                      </t>
  </si>
  <si>
    <t xml:space="preserve">FORT BEND COUNTY                                                      </t>
  </si>
  <si>
    <t xml:space="preserve">FORT SMITH TRANSIT                                                    </t>
  </si>
  <si>
    <t xml:space="preserve">FORT WAYNE PUBLIC TRANSPORTATION CORP.                                </t>
  </si>
  <si>
    <t xml:space="preserve">FORT WORTH TRANSPORTATION AUTHORITY                                   </t>
  </si>
  <si>
    <t xml:space="preserve">FRANKLIN TRANSIT AUTHORITY/CITY OF FRANKLIN                           </t>
  </si>
  <si>
    <t xml:space="preserve">FRESNO, CITY OF                                                       </t>
  </si>
  <si>
    <t xml:space="preserve">GARDENA, CITY OF                                                      </t>
  </si>
  <si>
    <t xml:space="preserve">GARY PUBLIC TRANSPORTATION CORPORATION                                </t>
  </si>
  <si>
    <t xml:space="preserve">GEORGIA DEPT. OF TRANSPORTATION - OFFICE OF INTERMODAL PROGRAMS       </t>
  </si>
  <si>
    <t xml:space="preserve">GEORGIA REGIONAL TRANSPORTATION AUTHORITY                             </t>
  </si>
  <si>
    <t xml:space="preserve">GOLD COAST TRANSIT                                                    </t>
  </si>
  <si>
    <t xml:space="preserve">GOLDEN CRESCENT REGIONAL PLANNING COMMISSION                          </t>
  </si>
  <si>
    <t xml:space="preserve">GOLDEN EMPIRE TRANSIT DISTRICT                                        </t>
  </si>
  <si>
    <t xml:space="preserve">GOLDEN GATE BRIDGE, HIGHWAY AND TRANSPORTATION DISTRICT               </t>
  </si>
  <si>
    <t xml:space="preserve">GOLDSBORO/WAYNE TRANSPORTATION AUTHORITY                              </t>
  </si>
  <si>
    <t xml:space="preserve">GOVERNMENT OF AMERICAN SAMOA                                          </t>
  </si>
  <si>
    <t xml:space="preserve">GREAT FALLS TRANSIT DISTRICT                                          </t>
  </si>
  <si>
    <t xml:space="preserve">GREATER ATTLEBORO-TAUNTON REGIONAL TRANSIT AUTHORITY                  </t>
  </si>
  <si>
    <t xml:space="preserve">GREATER BRIDGEPORT TRANSIT AUTHORITY                                  </t>
  </si>
  <si>
    <t xml:space="preserve">GREATER DAYTON REGIONAL TRANSIT AUTHORITY   </t>
  </si>
  <si>
    <t xml:space="preserve">GREATER DERRY-SALEM COOPERATIVE ALLIANCE FOR REGIONAL TRANSPORTATION  </t>
  </si>
  <si>
    <t xml:space="preserve">GREATER GLENS FALLS TRANSIT SYSTEM                                    </t>
  </si>
  <si>
    <t xml:space="preserve">GREATER LAFAYETTE PUBLIC TRANSPORTATION CORPORATION                   </t>
  </si>
  <si>
    <t xml:space="preserve">GREATER LYNCHBURG TRANSIT COMPANY                                     </t>
  </si>
  <si>
    <t xml:space="preserve">GREATER PEORIA MASS TRANSIT DISTRICT                                  </t>
  </si>
  <si>
    <t xml:space="preserve">GREATER RICHMOND TRANSIT COMPANY                                      </t>
  </si>
  <si>
    <t xml:space="preserve">GREATER ROANOKE TRANSIT COMPANY                                       </t>
  </si>
  <si>
    <t xml:space="preserve">GREENE COUNTY TRANSIT BOARD                                           </t>
  </si>
  <si>
    <t xml:space="preserve">GREENVILLE TRANSIT AUTHORITY                                          </t>
  </si>
  <si>
    <t xml:space="preserve">GUAM, GOVERNMENT OF                                                   </t>
  </si>
  <si>
    <t xml:space="preserve">GWINNETT COUNTY  BOARD OF COMMISSIONERS                               </t>
  </si>
  <si>
    <t xml:space="preserve">HARRIS  COUNTY  COMMUNITY &amp; ECONOMIC DEVELOPEMENT DEPT                </t>
  </si>
  <si>
    <t xml:space="preserve">HAZLETON PUBLIC TRANSIT                                               </t>
  </si>
  <si>
    <t xml:space="preserve">HENRY COUNTY BOARD OF COMMISSIONERS                                   </t>
  </si>
  <si>
    <t xml:space="preserve">HILL COUNTRY TRANSIT DISTRICT                                         </t>
  </si>
  <si>
    <t xml:space="preserve">HOUMA TERREBONNE PARISH CONSOL. GOVT.                                 </t>
  </si>
  <si>
    <t xml:space="preserve">IDAHO TRANSPORTATION DEPARTMENT                                       </t>
  </si>
  <si>
    <t xml:space="preserve">INDIAN RIVER COUNTY BOARD OF COUNTY COMMISSIONERS                     </t>
  </si>
  <si>
    <t xml:space="preserve">INDIANA DEPARTMENT OF TRANSPORTATION                                  </t>
  </si>
  <si>
    <t xml:space="preserve">INDIANAPOLIS PUBLIC TRANSPORTATION CORPORATION                        </t>
  </si>
  <si>
    <t xml:space="preserve">INTERCITY TRANSIT                                                     </t>
  </si>
  <si>
    <t xml:space="preserve">INTERURBAN TRANSIT PARTNERSHIP                                        </t>
  </si>
  <si>
    <t xml:space="preserve">IOWA DEPARTMENT OF TRANSPORTATION                                     </t>
  </si>
  <si>
    <t xml:space="preserve">JACKSON TRANSIT AUTHORITY                                             </t>
  </si>
  <si>
    <t xml:space="preserve">JANESVILLE TRANSIT SYSTEM                                             </t>
  </si>
  <si>
    <t xml:space="preserve">JEFFERSON PARISH                                                      </t>
  </si>
  <si>
    <t xml:space="preserve">JOHNSON COUNTY TRANSIT                                                </t>
  </si>
  <si>
    <t xml:space="preserve">KALAMAZOO METRO TRANSIT                                               </t>
  </si>
  <si>
    <t xml:space="preserve">KANAWHA VALLEY REGIONAL TRANSPORTATION AUTHORITY                      </t>
  </si>
  <si>
    <t xml:space="preserve">KANSAS CITY AREA TRANSPORTATION AUTHORITY                             </t>
  </si>
  <si>
    <t xml:space="preserve">KANSAS DEPARTMENT OF TRANSPORTATION                                   </t>
  </si>
  <si>
    <t xml:space="preserve">KENOSHA DEPARTMENT OF TRANSPORTATION                                  </t>
  </si>
  <si>
    <t xml:space="preserve">KENTUCKY TRANSPORTATION CABINET                                       </t>
  </si>
  <si>
    <t xml:space="preserve">KING COUNTY DEPARTMENT OF TRANSPORTATION                              </t>
  </si>
  <si>
    <t xml:space="preserve">KING COUNTY FERRY DISTRICT                                            </t>
  </si>
  <si>
    <t xml:space="preserve">KINGS COUNTY AREA PUBLIC TRANSIT AGENCY                               </t>
  </si>
  <si>
    <t xml:space="preserve">KITSAP TRANSIT                                                        </t>
  </si>
  <si>
    <t xml:space="preserve">KNOXVILLE-KNOX COUNTY COMMUNITY ACTION COMMITTEE                      </t>
  </si>
  <si>
    <t xml:space="preserve">KOOTENAI COUNTY                                                       </t>
  </si>
  <si>
    <t xml:space="preserve">LA MIRADA, CITY OF                                                    </t>
  </si>
  <si>
    <t xml:space="preserve">LACROSSE MUNICIPAL TRANSIT UTILITY                                    </t>
  </si>
  <si>
    <t xml:space="preserve">LAKE COUNTY BOARD OF COUNTY COMMISSIONERS                             </t>
  </si>
  <si>
    <t xml:space="preserve">LAKETRAN                                                              </t>
  </si>
  <si>
    <t xml:space="preserve">LAKEWAY AREA MPO/CITY OF MORRISTOWN                                   </t>
  </si>
  <si>
    <t xml:space="preserve">LAWRENCE COUNTY PORT AUTHORITY                                        </t>
  </si>
  <si>
    <t xml:space="preserve">LEE COUNTY TRANSIT                                                    </t>
  </si>
  <si>
    <t xml:space="preserve">LEHIGH AND NORTHAMPTON TRANSPORTATION AUTHORITY                       </t>
  </si>
  <si>
    <t xml:space="preserve">LICKING COUNTY TRANSIT BOARD                                          </t>
  </si>
  <si>
    <t xml:space="preserve">LIVERMORE-AMADOR VALLEY TRANSIT AUTHORITY                             </t>
  </si>
  <si>
    <t xml:space="preserve">LIVINGSTON COUNTY ESSENTIAL        TRANSPORTATION SERVICE             </t>
  </si>
  <si>
    <t xml:space="preserve">LODI, CITY OF                                                         </t>
  </si>
  <si>
    <t xml:space="preserve">LOMPOC, CITY OF                                                       </t>
  </si>
  <si>
    <t xml:space="preserve">LONG BEACH PUBLIC TRANSPORTATION COMPANY                              </t>
  </si>
  <si>
    <t xml:space="preserve">LORAIN COUNTY TRANSIT BOARD                                           </t>
  </si>
  <si>
    <t xml:space="preserve">LOS ANGELES, CITY OF                                                  </t>
  </si>
  <si>
    <t xml:space="preserve">LOUISIANA DEPARTMENT OF TRANSPORTATION &amp; DEVELOPMENT                  </t>
  </si>
  <si>
    <t xml:space="preserve">LOWELL REGIONAL TRANSIT AUTHORITY                                     </t>
  </si>
  <si>
    <t xml:space="preserve">LOWER RIO GRANDE VALLEY DEVELOPMENT COUNCIL                           </t>
  </si>
  <si>
    <t xml:space="preserve">LOWER SAVANNAH COUNCIL OF GOVERNMENTS                                 </t>
  </si>
  <si>
    <t xml:space="preserve">LUZERNE COUNTY TRANSPORTATION AUTHORITY                               </t>
  </si>
  <si>
    <t xml:space="preserve">LYNX / CENTRAL FLORIDA REGIONAL TRANSPORTATION AUTHORITY              </t>
  </si>
  <si>
    <t xml:space="preserve">MACATAWA AREA EXPRESS                                                 </t>
  </si>
  <si>
    <t xml:space="preserve">MADERA, CITY OF                                                       </t>
  </si>
  <si>
    <t xml:space="preserve">MADISON COUNTY TRANSIT DISTRICT                                       </t>
  </si>
  <si>
    <t xml:space="preserve">MAINE DEPARTMENT OF TRANSPORTATION                                    </t>
  </si>
  <si>
    <t xml:space="preserve">MANATEE COUNTY BOARD OF COUNTY COMMISSIONERS                          </t>
  </si>
  <si>
    <t xml:space="preserve">MANCHESTER TRANSIT AUTHORITY                                          </t>
  </si>
  <si>
    <t xml:space="preserve">MASSACHUSETTS DEPARTMENT OF TRANSPORTATION                            </t>
  </si>
  <si>
    <t xml:space="preserve">MEMPHIS AREA TRANSIT AUTHORITY                                        </t>
  </si>
  <si>
    <t xml:space="preserve">MERRIMACK VALLEY REGIONAL TRANSIT AUTHORITY                           </t>
  </si>
  <si>
    <t xml:space="preserve">MESA COUNTY                                                           </t>
  </si>
  <si>
    <t xml:space="preserve">METRO REGIONAL TRANSIT AUTHORITY                                      </t>
  </si>
  <si>
    <t xml:space="preserve">METROPOLITAN BUS AUTHORITY                                            </t>
  </si>
  <si>
    <t xml:space="preserve">METROPOLITAN TRANSIT AUTHORITY                                        </t>
  </si>
  <si>
    <t xml:space="preserve">METROPOLITAN TULSA TRANSIT AUTHORITY                                  </t>
  </si>
  <si>
    <t xml:space="preserve">METROWEST REGIONAL TRANSIT AUTHORITY                                  </t>
  </si>
  <si>
    <t xml:space="preserve">MIAMI COUNTY BOARD OF COUNTY COMMISSIONERS                            </t>
  </si>
  <si>
    <t xml:space="preserve">MICHIANA AREA COUNCIL OF GOVERNMENTS                                  </t>
  </si>
  <si>
    <t xml:space="preserve">MICHIGAN CITY TRANSIT                                                 </t>
  </si>
  <si>
    <t xml:space="preserve">MICHIGAN DEPARTMENT OF TRANSPORTATION                                 </t>
  </si>
  <si>
    <t xml:space="preserve">MID MON VALLEY TRANSIT AUTHORITY                                      </t>
  </si>
  <si>
    <t xml:space="preserve">MIDDLETOWN, CITY OF                DIRECTOR OF PUBLIC SERVICE         </t>
  </si>
  <si>
    <t xml:space="preserve">MID-OHIO VALLEY TRANSIT AUTHORITY                                     </t>
  </si>
  <si>
    <t xml:space="preserve">MILWAUKEE COUNTY TRANSIT SYSTEM                                       </t>
  </si>
  <si>
    <t xml:space="preserve">MINNESOTA DOT Office of Transit                                       </t>
  </si>
  <si>
    <t xml:space="preserve">MISSISSIPPI DEPARTMENT OF TRANSPORTATION                              </t>
  </si>
  <si>
    <t xml:space="preserve">MISSOULA URBAN TRANSPORTATION DISTRICT                                </t>
  </si>
  <si>
    <t xml:space="preserve">MISSOURI DEPARTMENT OF TRANSPORTATION                                 </t>
  </si>
  <si>
    <t xml:space="preserve">MODESTO, CITY OF                                                      </t>
  </si>
  <si>
    <t xml:space="preserve">MONONGALIA COUNTY URBAN MASS TRANSIT AUTHORITY                        </t>
  </si>
  <si>
    <t xml:space="preserve">MONTACHUSETT REGIONAL TRANSIT      AUTHORITY                          </t>
  </si>
  <si>
    <t xml:space="preserve">MONTANA DEPARTMENT OF TRANSPORTATION                                  </t>
  </si>
  <si>
    <t xml:space="preserve">MONTEBELLO, CITY OF                                                   </t>
  </si>
  <si>
    <t xml:space="preserve">MONTEREY-SALINAS TRANSIT                                              </t>
  </si>
  <si>
    <t xml:space="preserve">MUNCIE PUBLIC TRANSPORTATION CORPORATION                              </t>
  </si>
  <si>
    <t xml:space="preserve">MUNICIPAL TRANSPORTATION AGENCY/CITY AND COUNTY OF SAN FRANCISCO      </t>
  </si>
  <si>
    <t xml:space="preserve">MUNICIPALITY OF AGUADA                                                </t>
  </si>
  <si>
    <t xml:space="preserve">MUNICIPALITY OF ANCHORAGE                                             </t>
  </si>
  <si>
    <t xml:space="preserve">MUNICIPALITY OF BARCELONETA                                           </t>
  </si>
  <si>
    <t xml:space="preserve">MUNICIPALITY OF BAYAMON                                               </t>
  </si>
  <si>
    <t xml:space="preserve">MUNICIPALITY OF CAROLINA                                              </t>
  </si>
  <si>
    <t xml:space="preserve">MUNICIPALITY OF CAYEY                                                 </t>
  </si>
  <si>
    <t xml:space="preserve">MUNICIPALITY OF CIDRA                                                 </t>
  </si>
  <si>
    <t xml:space="preserve">MUNICIPALITY OF FAJARDO                                               </t>
  </si>
  <si>
    <t xml:space="preserve">MUNICIPALITY OF LARES                                                 </t>
  </si>
  <si>
    <t xml:space="preserve">MUNICIPALITY OF MANATI                                                </t>
  </si>
  <si>
    <t xml:space="preserve">MUNICIPALITY OF MAYAGUEZ                                              </t>
  </si>
  <si>
    <t xml:space="preserve">MUNICIPALITY OF SAN LORENZO                                           </t>
  </si>
  <si>
    <t xml:space="preserve">MUNICIPALITY OF SAN SEBASTIAN                                         </t>
  </si>
  <si>
    <t>MUNICIPALITY OF TOA ALTA</t>
  </si>
  <si>
    <t xml:space="preserve">MUNICIPALITY OF TOA BAJA                                              </t>
  </si>
  <si>
    <t xml:space="preserve">MUNICIPALITY OF VEGA BAJA                                             </t>
  </si>
  <si>
    <t xml:space="preserve">MUNICIPALITY OF YAUCO                                                 </t>
  </si>
  <si>
    <t xml:space="preserve">NAPA COUNTY TRANSPORTATION PLANNING AGENCY                            </t>
  </si>
  <si>
    <t xml:space="preserve">NEBRASKA DEPARTMENT OF ROADS                                          </t>
  </si>
  <si>
    <t xml:space="preserve">NEVADA DEPARTMENT OF TRANSPORTATION                                   </t>
  </si>
  <si>
    <t xml:space="preserve">NEW HAMPSHIRE DEPARTMENT OF TRANSPORTATION                            </t>
  </si>
  <si>
    <t xml:space="preserve">NEW MEXICO DEPARTMENT OF TRANSPORTATION                               </t>
  </si>
  <si>
    <t xml:space="preserve">NEW YORK CITY DEPARTMENT OF TRANSPORTATION                            </t>
  </si>
  <si>
    <t xml:space="preserve">NEW YORK STATE DEPARTMENT OF TRANSPORTATION                           </t>
  </si>
  <si>
    <t xml:space="preserve">NEWARK, CITY OF                                                       </t>
  </si>
  <si>
    <t xml:space="preserve">NORTH CAROLINA DEPARTMENT OF TRANSPORTATION                           </t>
  </si>
  <si>
    <t xml:space="preserve">NORTH CENTRAL TEXAS COUNCIL OF GOVERNMENTS                            </t>
  </si>
  <si>
    <t xml:space="preserve">NORTH DAKOTA DEPARTMENT OF TRANSPORTATION                             </t>
  </si>
  <si>
    <t xml:space="preserve">Northern Arizona  Intergovernmenta Public Transportation Authority    </t>
  </si>
  <si>
    <t xml:space="preserve">NORTHWESTERN INDIANA REGIONAL PLANNING COMMISSION                     </t>
  </si>
  <si>
    <t xml:space="preserve">NORWALK TRANSIT DISTRICT                                              </t>
  </si>
  <si>
    <t xml:space="preserve">NORWALK, CITY OF                                                      </t>
  </si>
  <si>
    <t xml:space="preserve">OHIO DEPT. OF TRANSPORTATION                                          </t>
  </si>
  <si>
    <t xml:space="preserve">OKALOOSA COUNTY BOARD OF COUNTY COMMISSIONERS                         </t>
  </si>
  <si>
    <t xml:space="preserve">OKLAHOMA DEPARTMENT OF TRANSPORTATION                                 </t>
  </si>
  <si>
    <t xml:space="preserve">OMAHA METRO AREA TRANSIT                                              </t>
  </si>
  <si>
    <t xml:space="preserve">OMNITRANS                                                             </t>
  </si>
  <si>
    <t xml:space="preserve">ONEIDA COUNTY                                                         </t>
  </si>
  <si>
    <t xml:space="preserve">ORANGE COUNTY                                                         </t>
  </si>
  <si>
    <t xml:space="preserve">ORANGE COUNTY TRANSPORTATION AUTHORITY                                </t>
  </si>
  <si>
    <t xml:space="preserve">OREGON DEPARTMENT OF TRANSPORTATION                                   </t>
  </si>
  <si>
    <t xml:space="preserve">OSHKOSH TRANSIT SYSTEM                                                </t>
  </si>
  <si>
    <t xml:space="preserve">OZARK REGIONAL TRANSIT                                                </t>
  </si>
  <si>
    <t xml:space="preserve">OZAUKEE COUNTY TRANSIT                                                </t>
  </si>
  <si>
    <t xml:space="preserve">PALM BEACH CO BD OF COMMISSIONERS - PALM BEACH CO TRANSIT AUTHORITY   </t>
  </si>
  <si>
    <t xml:space="preserve">PASCO COUNTY BOARD OF COUNTY COMMISSIONERS                            </t>
  </si>
  <si>
    <t xml:space="preserve">PEE DEE REGIONAL TRANSPORTATION AUTHORITY                             </t>
  </si>
  <si>
    <t xml:space="preserve">PIERCE COUNTY PUBLIC TRANSPORTATION BENEFIT AREA AUTHORITY            </t>
  </si>
  <si>
    <t xml:space="preserve">PIERCE COUNTY PUBLIC WORKS AND UTILITIES                              </t>
  </si>
  <si>
    <t xml:space="preserve">PINELLAS SUNCOAST TRANSIT AUTHORITY                                   </t>
  </si>
  <si>
    <t xml:space="preserve">PIONEER VALLEY TRANSIT AUTHORITY                                      </t>
  </si>
  <si>
    <t xml:space="preserve">PLACER COUNTY, DEPT OF PUBLIC WORKS                                   </t>
  </si>
  <si>
    <t xml:space="preserve">PLAQUEMINE PARISH                                                     </t>
  </si>
  <si>
    <t xml:space="preserve">POLK COUNTY BOARD OF COUNTY COMMISSIONERS                             </t>
  </si>
  <si>
    <t xml:space="preserve">PORTAGE AREA REGIONAL TRANSPORTATION AUTHORITY                        </t>
  </si>
  <si>
    <t xml:space="preserve">PORTERVILLE, CITY OF                                                  </t>
  </si>
  <si>
    <t xml:space="preserve">POTOMAC AND RAPPAHANNOCK TRANSPORTATION COMMISSION                    </t>
  </si>
  <si>
    <t xml:space="preserve">PUERTO RICO HIGHWAY AND TRANSPORTATION AUTHORITY                      </t>
  </si>
  <si>
    <t xml:space="preserve">PUTNAM COUNTY                                                         </t>
  </si>
  <si>
    <t xml:space="preserve">RED ROSE TRANSIT AUTHORITY                                            </t>
  </si>
  <si>
    <t xml:space="preserve">REDDING AREA BUS AUTHORITY                                            </t>
  </si>
  <si>
    <t xml:space="preserve">REDONDO BEACH, CITY OF                                                </t>
  </si>
  <si>
    <t xml:space="preserve">REGIONAL TRANSPORTATION AUTHORITY                                     </t>
  </si>
  <si>
    <t xml:space="preserve">REGIONAL TRANSPORTATION COMMISSION OF WASHOE COUNTY                   </t>
  </si>
  <si>
    <t xml:space="preserve">RHODE ISLAND PUBLIC TRANSIT AUTHORITY                                 </t>
  </si>
  <si>
    <t xml:space="preserve">RICHLAND COUNTY TRANSIT BOARD                                         </t>
  </si>
  <si>
    <t xml:space="preserve">RIVER PARISHES TRANSIT AUTHORITY                                      </t>
  </si>
  <si>
    <t xml:space="preserve">RIVER VALLEY METRO MASS TRANSIT DISTRICT                              </t>
  </si>
  <si>
    <t xml:space="preserve">RIVER VALLEY TRANSIT (FORMALLY WILLIAMSPORT BUREAU OF TRANSPORTATION) </t>
  </si>
  <si>
    <t xml:space="preserve">RIVERSIDE TRANSIT AGENCY                                              </t>
  </si>
  <si>
    <t xml:space="preserve">RIVERSIDE, CITY OF                                                    </t>
  </si>
  <si>
    <t xml:space="preserve">ROCHESTER-GENESEE REGIONAL TRANSPORTATION AUTHORITY                   </t>
  </si>
  <si>
    <t xml:space="preserve">ROCK ISLAND COUNTY METROPOLITAN MASS TRANSIT DISTRICT                 </t>
  </si>
  <si>
    <t xml:space="preserve">ROCKFORD MASS TRANSIT DISTRICT                                        </t>
  </si>
  <si>
    <t xml:space="preserve">ROCKLAND COUNTY DEPARTMENT OF PUBLIC TRANSPORTATION                   </t>
  </si>
  <si>
    <t xml:space="preserve">ROGUE VALLEY TRANSPORTATION  DISTRICT                                 </t>
  </si>
  <si>
    <t xml:space="preserve">ROSEVILLE, CITY OF                                                    </t>
  </si>
  <si>
    <t xml:space="preserve">SAGINAW TRANSIT AUTHORITY REGIONAL SERVICES (STARS)                </t>
  </si>
  <si>
    <t xml:space="preserve">SALEM AREA MASS TRANSIT DISTRICT                                      </t>
  </si>
  <si>
    <t xml:space="preserve">SAN JOAQUIN REGIONAL TRANSIT DISTRICT                                 </t>
  </si>
  <si>
    <t xml:space="preserve">SAN LUIS OBISPO REGIONAL TRANSIT AUTHORITY                            </t>
  </si>
  <si>
    <t xml:space="preserve">SAN LUIS OBISPO, CITY OF                                              </t>
  </si>
  <si>
    <t xml:space="preserve">SAN MATEO COUNTY TRANSIT DISTRICT                                     </t>
  </si>
  <si>
    <t xml:space="preserve">SANDUSKY TRANSIT SYSTEM                                               </t>
  </si>
  <si>
    <t xml:space="preserve">SANTA BARBARA METROPOLITAN TRANSIT DISTRICT                           </t>
  </si>
  <si>
    <t xml:space="preserve">SANTA CLARA VALLEY TRANSPORTATION AUTHORITY                           </t>
  </si>
  <si>
    <t xml:space="preserve">SANTA CLARITA, CITY OF                                                </t>
  </si>
  <si>
    <t xml:space="preserve">SANTA CRUZ METROPOLITAN TRANSIT DISTRICT                              </t>
  </si>
  <si>
    <t xml:space="preserve">SANTA MARIA AREA TRANSIT, CITY OF                                     </t>
  </si>
  <si>
    <t xml:space="preserve">SANTA ROSA, CITY OF                                                   </t>
  </si>
  <si>
    <t xml:space="preserve">SANTEE WATEREE REGIONAL TRANSPORTATION AUTHORITY                      </t>
  </si>
  <si>
    <t xml:space="preserve">SIMI VALLEY, CITY OF                                                  </t>
  </si>
  <si>
    <t xml:space="preserve">SIOUX FALLS TRANSIT                                                   </t>
  </si>
  <si>
    <t xml:space="preserve">SKAGIT TRANSIT SYSTEM                                                 </t>
  </si>
  <si>
    <t xml:space="preserve">SNOHOMISH COUNTY PUBLIC TRANS. BENEFIT AREA CORP.                     </t>
  </si>
  <si>
    <t xml:space="preserve">SONOMA COUNTY TRANSIT                                                 </t>
  </si>
  <si>
    <t xml:space="preserve">SOUTH BEND PUBLIC TRANSPORTATION   CORPORATION                        </t>
  </si>
  <si>
    <t xml:space="preserve">SOUTH CAROLINA DEPARTMENT OF TRANSPORTATION                           </t>
  </si>
  <si>
    <t xml:space="preserve">SOUTH DAKOTA DEPARTMENT OF TRANSPORTATION                             </t>
  </si>
  <si>
    <t xml:space="preserve">SOUTHEAST TENNESSEE HUMAN RESOURCE AGENCY                             </t>
  </si>
  <si>
    <t xml:space="preserve">SOUTHEASTERN REGIONAL TRANSIT AUTHORITY                               </t>
  </si>
  <si>
    <t xml:space="preserve">SOUTHERN CALIFORNIA REGIONAL RAIL AUTHORITY       </t>
  </si>
  <si>
    <t xml:space="preserve">SOUTHERN NEVADA, REGIONAL TRANSPORTATION COMMISSION OF                </t>
  </si>
  <si>
    <t xml:space="preserve">SOUTHWEST OHIO REGIONAL TRANSIT AUTHORITY                             </t>
  </si>
  <si>
    <t xml:space="preserve">SPARTANBURG COUNTY GOVERNMENT                                         </t>
  </si>
  <si>
    <t xml:space="preserve">SPOKANE TRANSIT AUTHORITY                                             </t>
  </si>
  <si>
    <t xml:space="preserve">SPRINGFIELD MASS TRANSIT DISTRICT                                     </t>
  </si>
  <si>
    <t xml:space="preserve">ST. BERNARD PARISH GOVERNMENT                                         </t>
  </si>
  <si>
    <t xml:space="preserve">ST. CLOUD METROPOLITAN TRANSIT     COMMISSION                         </t>
  </si>
  <si>
    <t xml:space="preserve">ST. JOHNS COUNTY, FLORIDA                                             </t>
  </si>
  <si>
    <t xml:space="preserve">ST. LUCIE COUNTY BOARD OF COUNTY COMMISSIONERS                        </t>
  </si>
  <si>
    <t xml:space="preserve">ST. TAMMANY PARISH GOVERNMENT                                         </t>
  </si>
  <si>
    <t xml:space="preserve">STARK AREA REGIONAL TRANSIT AUTHORITY                             </t>
  </si>
  <si>
    <t xml:space="preserve">STATE OF HAWAII, DEPARTMENT OF TRANSPORTATION                         </t>
  </si>
  <si>
    <t xml:space="preserve">STATE OF ILLINOIS DEPARTMENT OF TRANSPORTATION                        </t>
  </si>
  <si>
    <t xml:space="preserve">STATELINE MASS TRANSIT DISTRICT                                       </t>
  </si>
  <si>
    <t xml:space="preserve">STEEL VALLEY REGIONAL TRANSIT AUTH                                    </t>
  </si>
  <si>
    <t xml:space="preserve">SUBURBAN BUS DIVISION - RTA                                           </t>
  </si>
  <si>
    <t xml:space="preserve">SUBURBAN MOBILITY AUTHORITY FOR REGIONAL TRANSPORTATION               </t>
  </si>
  <si>
    <t xml:space="preserve">SUFFOLK COUNTY                                                        </t>
  </si>
  <si>
    <t xml:space="preserve">SUNLINE TRANSIT AGENCY                                                </t>
  </si>
  <si>
    <t xml:space="preserve">TARGHEE REGIONAL PUBLIC TRANSPORTATION AUTHORITY                      </t>
  </si>
  <si>
    <t xml:space="preserve">TENNESSEE DEPARTMENT OF TRANSPORTATION                                </t>
  </si>
  <si>
    <t xml:space="preserve">TEXAS DEPARTMENT OF TRANSPORTATION                                    </t>
  </si>
  <si>
    <t xml:space="preserve">TEXOMA COUNCIL OF GOVERNMENTS                                         </t>
  </si>
  <si>
    <t xml:space="preserve">THE GULF COAST CENTER                                                 </t>
  </si>
  <si>
    <t xml:space="preserve">TOLEDO AREA REGIONAL TRANSIT AUTHORITY                                </t>
  </si>
  <si>
    <t xml:space="preserve">TOMPKINS COUNTY                                                       </t>
  </si>
  <si>
    <t xml:space="preserve">TOPEKA METROPOLITAN TRANSIT AUTHORITY                                 </t>
  </si>
  <si>
    <t xml:space="preserve">TORRANCE, CITY OF                                                     </t>
  </si>
  <si>
    <t xml:space="preserve">TOWN OF BLACKSBURG                                                    </t>
  </si>
  <si>
    <t xml:space="preserve">TOWN OF CARY                                                          </t>
  </si>
  <si>
    <t xml:space="preserve">TOWN OF CHAPEL HILL                                                   </t>
  </si>
  <si>
    <t xml:space="preserve">TOWN OF HUNTINGTON                                                    </t>
  </si>
  <si>
    <t xml:space="preserve">TRACY, CITY OF                                                        </t>
  </si>
  <si>
    <t xml:space="preserve">TRANSIT AUTHORITY OF LEXINGTON-FAYETTE URBAN COUNTY GOVT.             </t>
  </si>
  <si>
    <t xml:space="preserve">TRANSIT AUTHORITY OF NORTHERN KENTUCKY                                </t>
  </si>
  <si>
    <t xml:space="preserve">TRANSIT AUTHORITY OF RIVER CITY                                       </t>
  </si>
  <si>
    <t xml:space="preserve">TRANSIT JOINT POWERS AUTH FOR MERCED COUNTY                           </t>
  </si>
  <si>
    <t xml:space="preserve">TRANSPORTATION AND MOTOR BUSES FOR PUBLIC USE AUTHORITY               </t>
  </si>
  <si>
    <t xml:space="preserve">TRIANGLE TRANSIT AUTHORITY                                            </t>
  </si>
  <si>
    <t xml:space="preserve">TRI-COUNTY METROPOLITAN TRANSPORTATION DISTRICT OF OREGON             </t>
  </si>
  <si>
    <t xml:space="preserve">TRI-STATE TRANSIT AUTHORITY                                           </t>
  </si>
  <si>
    <t xml:space="preserve">TUCSON, CITY OF                                                       </t>
  </si>
  <si>
    <t xml:space="preserve">TURLOCK, CITY OF                                                      </t>
  </si>
  <si>
    <t xml:space="preserve">TUSCALOOSA COUNTY PARKING AND TRANSIT AUTHORITY                       </t>
  </si>
  <si>
    <t xml:space="preserve">TWIN CITIES  AREA TRANSPORTATION AUTHORITY                            </t>
  </si>
  <si>
    <t xml:space="preserve">ULSTER COUNTY                                                         </t>
  </si>
  <si>
    <t xml:space="preserve">UNION CITY, CITY OF                                                   </t>
  </si>
  <si>
    <t xml:space="preserve">UNIVERSITY OF NEW HAMPSHIRE                                           </t>
  </si>
  <si>
    <t xml:space="preserve">UTAH DEPARTMENT OF TRANSPORTATION                                     </t>
  </si>
  <si>
    <t xml:space="preserve">UTAH TRANSIT AUTHORITY                                                </t>
  </si>
  <si>
    <t xml:space="preserve">VACAVILLE, CITY OF                                                    </t>
  </si>
  <si>
    <t xml:space="preserve">VALLEY REGIONAL TRANSIT                                               </t>
  </si>
  <si>
    <t xml:space="preserve">Ventura County Transportation Commission                              </t>
  </si>
  <si>
    <t xml:space="preserve">VERMONT AGENCY OF TRANSPORTATION                                      </t>
  </si>
  <si>
    <t xml:space="preserve">VIA METROPOLITAN TRANSIT AUTHORITY                                    </t>
  </si>
  <si>
    <t xml:space="preserve">VICTOR VALLEY TRANSIT AUTHORITY                                       </t>
  </si>
  <si>
    <t xml:space="preserve">VIRGIN ISLANDS DEPARTMENT OF PUBLIC WORKS                             </t>
  </si>
  <si>
    <t xml:space="preserve">VIRGINIA DEPARTMENT OF RAIL AND PUBLIC TRANSPORTATION                 </t>
  </si>
  <si>
    <t xml:space="preserve">VISALIA, CITY OF                                                      </t>
  </si>
  <si>
    <t xml:space="preserve">VOLUSIA TRANSPORTATION AUTHORITY                                      </t>
  </si>
  <si>
    <t>WA State Department of Transportation</t>
  </si>
  <si>
    <t xml:space="preserve">WASHINGTON COUNTY                                                     </t>
  </si>
  <si>
    <t xml:space="preserve">WASHINGTON COUNTY TRANSIT SERVICES                                    </t>
  </si>
  <si>
    <t xml:space="preserve">WEST VIRGINIA DEPARTMENT OF TRANSPORTATION                            </t>
  </si>
  <si>
    <t xml:space="preserve">WESTCHESTER COUNTY DEPARTMENT OF TRANSPORTATION                       </t>
  </si>
  <si>
    <t xml:space="preserve">WESTERN CONTRA COSTA TRANSIT AUTHORITY                                </t>
  </si>
  <si>
    <t xml:space="preserve">WESTERN PIEDMONT REGIONAL TRANSIT AUTHORITY                           </t>
  </si>
  <si>
    <t xml:space="preserve">WESTERN RESERVE TRANSIT AUTHORITY                                     </t>
  </si>
  <si>
    <t xml:space="preserve">WESTMORELAND COUNTY TRANSIT AUTHORITY                                 </t>
  </si>
  <si>
    <t xml:space="preserve">WHATCOM TRANSPORTATION AUTHORITY                                      </t>
  </si>
  <si>
    <t xml:space="preserve">WILLIAMSBURG AREA TRANSIT AUTHORITY (FORMERLY JCCT)                   </t>
  </si>
  <si>
    <t xml:space="preserve">WISCONSIN DEPT. OF TRANSPORTATION/BUREAU OF TRANSIT                   </t>
  </si>
  <si>
    <t xml:space="preserve">WORCESTER REGIONAL TRANSIT AUTHORITY                                  </t>
  </si>
  <si>
    <t xml:space="preserve">WYOMING DEPARTMENT OF TRANSPORTATION                                  </t>
  </si>
  <si>
    <t xml:space="preserve">YORK COUNTY TRANSPORTATION AUTHORITY                                  </t>
  </si>
  <si>
    <t xml:space="preserve">YUBA-SUTTER TRANSIT AUTHORITY                                         </t>
  </si>
  <si>
    <t xml:space="preserve">YUMA METROPOLITAN PLANNING ORG./   TRANSPORTATION PLANNING            </t>
  </si>
  <si>
    <t xml:space="preserve">AUGUSTA RICHMOND COUNTY GEORGIA                                      </t>
  </si>
  <si>
    <t>ALABAMA (AL)</t>
  </si>
  <si>
    <t>ALASKA (AK)</t>
  </si>
  <si>
    <t>ARIZONA (AZ)</t>
  </si>
  <si>
    <t>ARKANSAS (AR)</t>
  </si>
  <si>
    <t>CALIFORNIA (CA)</t>
  </si>
  <si>
    <t>COLORADO (CO)</t>
  </si>
  <si>
    <t>CONNECTICUT (CT)</t>
  </si>
  <si>
    <t>DELAWARE (DE)</t>
  </si>
  <si>
    <t>DIST. OF COL. (DC)</t>
  </si>
  <si>
    <t>FLORIDA (FL)</t>
  </si>
  <si>
    <t>GEORGIA (GA)</t>
  </si>
  <si>
    <t>HAWAII (HI)</t>
  </si>
  <si>
    <t>IDAHO (ID)</t>
  </si>
  <si>
    <t>ILLINOIS (IL)</t>
  </si>
  <si>
    <t>INDIANA (IN)</t>
  </si>
  <si>
    <t>IOWA (IA)</t>
  </si>
  <si>
    <t>KANSAS (KS)</t>
  </si>
  <si>
    <t>KENTUCKY (KY)</t>
  </si>
  <si>
    <t>LOUISIANA (LA)</t>
  </si>
  <si>
    <t>MAINE (ME)</t>
  </si>
  <si>
    <t>MARYLAND (MD)</t>
  </si>
  <si>
    <t>MASSACHUSETTS (MA)</t>
  </si>
  <si>
    <t>MICHIGAN (MI)</t>
  </si>
  <si>
    <t>MINNESOTA (MN)</t>
  </si>
  <si>
    <t>MISSISSIPPI (MS)</t>
  </si>
  <si>
    <t>MISSOURI (MO)</t>
  </si>
  <si>
    <t>MONTANA (MT)</t>
  </si>
  <si>
    <t>NEBRASKA (NE)</t>
  </si>
  <si>
    <t>NEVADA (NV)</t>
  </si>
  <si>
    <t>NEW HAMPSHIRE (NH)</t>
  </si>
  <si>
    <t>NEW JERSEY (NJ)</t>
  </si>
  <si>
    <t>NEW MEXICO (NM)</t>
  </si>
  <si>
    <t>NEW YORK (NY)</t>
  </si>
  <si>
    <t>NORTH CAROLINA (NC)</t>
  </si>
  <si>
    <t>NORTH DAKOTA (ND)</t>
  </si>
  <si>
    <t>OHIO (OH)</t>
  </si>
  <si>
    <t>OKLAHOMA (OK)</t>
  </si>
  <si>
    <t>OREGON (OR)</t>
  </si>
  <si>
    <t>PENNSYLVANIA (PA)</t>
  </si>
  <si>
    <t>RHODE ISLAND (RI)</t>
  </si>
  <si>
    <t>SOUTH CAROLINA (SC)</t>
  </si>
  <si>
    <t>SOUTH DAKOTA (SD)</t>
  </si>
  <si>
    <t>TENNESSEE (TN)</t>
  </si>
  <si>
    <t>TEXAS (TX)</t>
  </si>
  <si>
    <t>UTAH (UT)</t>
  </si>
  <si>
    <t>VERMONT (VT)</t>
  </si>
  <si>
    <t>VIRGINIA (VA)</t>
  </si>
  <si>
    <t>WASHINGTON (WA)</t>
  </si>
  <si>
    <t>WEST VIRGINIA (WV)</t>
  </si>
  <si>
    <t>WISCONSIN (WI)</t>
  </si>
  <si>
    <t>WYOMING (WY)</t>
  </si>
  <si>
    <t>PUERTO RICO (PR)</t>
  </si>
  <si>
    <t>TERRITORIES</t>
  </si>
  <si>
    <t>GUAM</t>
  </si>
  <si>
    <t>AMERICAN SAMOA</t>
  </si>
  <si>
    <t>NORTHERN MARIANAS</t>
  </si>
  <si>
    <t>VIRGIN ISLANDS (VI)</t>
  </si>
  <si>
    <t>FEDERATED STATES OF MICRONESIA</t>
  </si>
  <si>
    <t>MARSHALL ISLANDS</t>
  </si>
  <si>
    <t>PALAU</t>
  </si>
  <si>
    <t>Federal Lands</t>
  </si>
  <si>
    <t>MARAD</t>
  </si>
  <si>
    <t>Aker Philadelphia Shipyard, Inc. (PA)</t>
  </si>
  <si>
    <t>All American Marine, Inc. (WA)</t>
  </si>
  <si>
    <t>Atlantic Marine Boston, LLC (MA)</t>
  </si>
  <si>
    <t>Atlantic Marine Florida, LLC (FL)</t>
  </si>
  <si>
    <t>Atlantic Marine Philadelphia, LLC (PA)</t>
  </si>
  <si>
    <t>Austral USA, LLC (AL)</t>
  </si>
  <si>
    <t>No Report</t>
  </si>
  <si>
    <t>BAE Systems San Diego Ship Repair, Inc. (CA)</t>
  </si>
  <si>
    <t>BAE Systems San Francisco Ship Repair, Inc. (CA)</t>
  </si>
  <si>
    <t>James Built, LLC (KY)</t>
  </si>
  <si>
    <t>Bay Ship and Yacht Co. (CA)</t>
  </si>
  <si>
    <t>Blount Boats, Inc. (RI)</t>
  </si>
  <si>
    <t>Bludworth Marine, LLC (TX)</t>
  </si>
  <si>
    <t>Blue Danube Incorporated (PA)</t>
  </si>
  <si>
    <t>Washburn &amp; Doughty Associates, Inc. (ME)</t>
  </si>
  <si>
    <t>Colonna's Shipyard, Inc. (VA)</t>
  </si>
  <si>
    <t>Davis Boat Works, Inc. (VA)</t>
  </si>
  <si>
    <t>Derecktor Shipyards Connecticut, LLC (CT)</t>
  </si>
  <si>
    <t>Eastern Shipbuilding Group, Inc. (FL)</t>
  </si>
  <si>
    <t>Ellicott Dredges, LLC (MD)</t>
  </si>
  <si>
    <t>Everett Shipyard, Inc. (WA)</t>
  </si>
  <si>
    <t>Foss Maritime Co. - Rainier Yard (OR)</t>
  </si>
  <si>
    <t>Foss Maritime Co.- Seattle Yard (WA)</t>
  </si>
  <si>
    <t>G&amp;H Barge Repair &amp; Fabrication, LLC (LA)</t>
  </si>
  <si>
    <t>The General Ship Repair Corporation (MD)</t>
  </si>
  <si>
    <t>Guam Industrial Services, Inc. (GU)</t>
  </si>
  <si>
    <t>Gulf Copper and Manufacturing Corporation (TX)</t>
  </si>
  <si>
    <t>Gulf Marine Repair Corporation (FL)</t>
  </si>
  <si>
    <t>Horizon Shipbuilding, Inc. (AL)</t>
  </si>
  <si>
    <t>Houma Industries, LLC (LA)</t>
  </si>
  <si>
    <t>ICE FLOE, LLC (WA)</t>
  </si>
  <si>
    <t>International Ship Repair &amp; Marine Services, Inc. (FL)</t>
  </si>
  <si>
    <t>Associated Naval Architects, Inc. (VA)</t>
  </si>
  <si>
    <t>Pacific Shipyards International, LLC (HI)</t>
  </si>
  <si>
    <t>James Wickliffe (Division of James Marine, Inc.) (KY)</t>
  </si>
  <si>
    <t>Jeffboat, LLC (IN)</t>
  </si>
  <si>
    <t>Fairhaven Shipyard Companies, Inc., (MA)</t>
  </si>
  <si>
    <t>Kvichak Marine Industries, Inc. (WA)</t>
  </si>
  <si>
    <t>Lake Union Drydock Company (WA)</t>
  </si>
  <si>
    <t>LEEVAC Shipyards, LLC (LA)</t>
  </si>
  <si>
    <t>Lyon Shipyard, Inc. (VA)</t>
  </si>
  <si>
    <t>Marine Fluid Systems, Inc. (WA)</t>
  </si>
  <si>
    <t>Marine Hydraulics International, Inc. (VA)</t>
  </si>
  <si>
    <t>Master Boat Builders, Inc. (AL)</t>
  </si>
  <si>
    <t>McGinnis, Inc. (OH)</t>
  </si>
  <si>
    <t>National Maintenance and Repair, Inc.  (IL)</t>
  </si>
  <si>
    <t>Navatek LTD (HI)</t>
  </si>
  <si>
    <t>Offshore Inland Marine &amp; Oilfield Services, Inc. (AL)</t>
  </si>
  <si>
    <t>P &amp; R Water Taxi, LLC (HI)</t>
  </si>
  <si>
    <t>Vigor Industrial, LLC (OR)</t>
  </si>
  <si>
    <t>Paducah River Painting, Inc. (Subs. of James Marine, Inc.) (KY)</t>
  </si>
  <si>
    <t>Paducah River Service, Inc. (Div. of James Marine, Inc.) (KY)</t>
  </si>
  <si>
    <t>RiverHawk Marine, LLC (FL)</t>
  </si>
  <si>
    <t>SAFE Boats International, LLC (WA)</t>
  </si>
  <si>
    <t>Scarano Boat Building, Inc. (NY)</t>
  </si>
  <si>
    <t>Seaark Marine, Inc. (AR)</t>
  </si>
  <si>
    <t>Senesco Marine, LLC (RI)</t>
  </si>
  <si>
    <t>Seward Ship's Drydock, Inc. (AK)</t>
  </si>
  <si>
    <t>Signal International, LLC (MS)</t>
  </si>
  <si>
    <t>Signal International Texas, LP (TX)</t>
  </si>
  <si>
    <t>St. John's Ship Building, Inc. (FL)</t>
  </si>
  <si>
    <t>Steiner Shipyard, Inc. (AL)</t>
  </si>
  <si>
    <t>Stevens Towing Co., Inc. (SC)</t>
  </si>
  <si>
    <t>Tampa Ship, LLC (FL)</t>
  </si>
  <si>
    <t>The Great Lakes Towing Company (OH)</t>
  </si>
  <si>
    <t>Todd Pacific Shipyards, Inc. (WA)</t>
  </si>
  <si>
    <t>Trinity Industries, Inc. (MO)</t>
  </si>
  <si>
    <t>Union Dry Dock &amp; Repair Company (NJ)</t>
  </si>
  <si>
    <t>Platypus Marine, Inc. (WA)</t>
  </si>
  <si>
    <t>Yager Materials, LLC (KY)</t>
  </si>
  <si>
    <t>Grand TOTAL</t>
  </si>
  <si>
    <t>Indirect Jobs (Job-Years)</t>
  </si>
  <si>
    <t>Direct Jobs (Job-Years)</t>
  </si>
  <si>
    <t>Total Employment           (Job-Years)</t>
  </si>
  <si>
    <t>Total Employment (Job-Years)</t>
  </si>
  <si>
    <t>Summary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</si>
</sst>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&quot;$&quot;#,##0.00"/>
    <numFmt numFmtId="165" formatCode="&quot;$&quot;#,##0"/>
    <numFmt numFmtId="166" formatCode="0.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name val="Times"/>
      <family val="1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7.5"/>
      <name val="Arial"/>
      <family val="2"/>
    </font>
    <font>
      <sz val="7.5"/>
      <color theme="1"/>
      <name val="Arial"/>
      <family val="2"/>
    </font>
    <font>
      <b/>
      <sz val="10"/>
      <color theme="1"/>
      <name val="Calibri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</font>
    <font>
      <sz val="10"/>
      <color theme="1"/>
      <name val="Calibri"/>
      <family val="2"/>
    </font>
    <font>
      <b/>
      <sz val="11"/>
      <color theme="1"/>
      <name val="Calibri"/>
      <family val="2"/>
      <scheme val="minor"/>
    </font>
    <font>
      <sz val="10"/>
      <name val="Times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2">
    <xf numFmtId="0" fontId="0" fillId="0" borderId="0" xfId="0"/>
    <xf numFmtId="164" fontId="0" fillId="0" borderId="0" xfId="0" applyNumberFormat="1"/>
    <xf numFmtId="0" fontId="0" fillId="0" borderId="0" xfId="0" applyFont="1"/>
    <xf numFmtId="0" fontId="7" fillId="0" borderId="0" xfId="0" applyFont="1"/>
    <xf numFmtId="0" fontId="8" fillId="0" borderId="1" xfId="0" applyFont="1" applyBorder="1"/>
    <xf numFmtId="43" fontId="0" fillId="0" borderId="0" xfId="0" applyNumberFormat="1" applyFont="1"/>
    <xf numFmtId="0" fontId="5" fillId="0" borderId="1" xfId="0" applyFont="1" applyBorder="1" applyAlignment="1">
      <alignment wrapText="1"/>
    </xf>
    <xf numFmtId="6" fontId="5" fillId="0" borderId="1" xfId="0" applyNumberFormat="1" applyFont="1" applyBorder="1" applyAlignment="1">
      <alignment wrapText="1"/>
    </xf>
    <xf numFmtId="43" fontId="5" fillId="0" borderId="1" xfId="1" applyFont="1" applyBorder="1" applyAlignment="1">
      <alignment wrapText="1"/>
    </xf>
    <xf numFmtId="0" fontId="4" fillId="0" borderId="1" xfId="0" applyFont="1" applyBorder="1" applyAlignment="1">
      <alignment wrapText="1"/>
    </xf>
    <xf numFmtId="6" fontId="4" fillId="0" borderId="1" xfId="0" applyNumberFormat="1" applyFont="1" applyBorder="1" applyAlignment="1">
      <alignment wrapText="1"/>
    </xf>
    <xf numFmtId="43" fontId="4" fillId="0" borderId="1" xfId="1" applyFont="1" applyBorder="1" applyAlignment="1">
      <alignment wrapText="1"/>
    </xf>
    <xf numFmtId="0" fontId="5" fillId="0" borderId="1" xfId="0" applyFont="1" applyBorder="1"/>
    <xf numFmtId="8" fontId="5" fillId="0" borderId="1" xfId="0" applyNumberFormat="1" applyFont="1" applyBorder="1"/>
    <xf numFmtId="8" fontId="5" fillId="0" borderId="1" xfId="0" applyNumberFormat="1" applyFont="1" applyBorder="1" applyAlignment="1">
      <alignment horizontal="right"/>
    </xf>
    <xf numFmtId="0" fontId="9" fillId="0" borderId="1" xfId="0" applyFont="1" applyBorder="1"/>
    <xf numFmtId="8" fontId="9" fillId="0" borderId="1" xfId="0" applyNumberFormat="1" applyFont="1" applyBorder="1"/>
    <xf numFmtId="0" fontId="10" fillId="0" borderId="0" xfId="0" applyFont="1"/>
    <xf numFmtId="0" fontId="11" fillId="0" borderId="1" xfId="0" applyFont="1" applyBorder="1"/>
    <xf numFmtId="164" fontId="12" fillId="0" borderId="1" xfId="0" applyNumberFormat="1" applyFont="1" applyBorder="1"/>
    <xf numFmtId="0" fontId="12" fillId="0" borderId="1" xfId="0" applyFont="1" applyBorder="1"/>
    <xf numFmtId="164" fontId="8" fillId="0" borderId="1" xfId="0" applyNumberFormat="1" applyFont="1" applyBorder="1"/>
    <xf numFmtId="2" fontId="0" fillId="0" borderId="0" xfId="0" applyNumberFormat="1"/>
    <xf numFmtId="164" fontId="0" fillId="0" borderId="1" xfId="0" applyNumberFormat="1" applyFont="1" applyFill="1" applyBorder="1"/>
    <xf numFmtId="165" fontId="0" fillId="0" borderId="1" xfId="0" applyNumberFormat="1" applyFont="1" applyFill="1" applyBorder="1"/>
    <xf numFmtId="165" fontId="5" fillId="0" borderId="1" xfId="1" applyNumberFormat="1" applyFont="1" applyFill="1" applyBorder="1" applyAlignment="1">
      <alignment horizontal="right"/>
    </xf>
    <xf numFmtId="1" fontId="5" fillId="0" borderId="1" xfId="1" applyNumberFormat="1" applyFont="1" applyFill="1" applyBorder="1" applyAlignment="1">
      <alignment horizontal="right"/>
    </xf>
    <xf numFmtId="164" fontId="5" fillId="0" borderId="1" xfId="1" applyNumberFormat="1" applyFont="1" applyFill="1" applyBorder="1" applyAlignment="1">
      <alignment horizontal="right"/>
    </xf>
    <xf numFmtId="1" fontId="5" fillId="0" borderId="1" xfId="1" applyNumberFormat="1" applyFont="1" applyFill="1" applyBorder="1" applyAlignment="1">
      <alignment horizontal="right" wrapText="1"/>
    </xf>
    <xf numFmtId="164" fontId="5" fillId="0" borderId="1" xfId="1" applyNumberFormat="1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/>
    </xf>
    <xf numFmtId="164" fontId="5" fillId="0" borderId="1" xfId="0" applyNumberFormat="1" applyFont="1" applyFill="1" applyBorder="1" applyAlignment="1">
      <alignment horizontal="right"/>
    </xf>
    <xf numFmtId="0" fontId="4" fillId="0" borderId="1" xfId="0" applyFont="1" applyFill="1" applyBorder="1" applyAlignment="1">
      <alignment horizontal="left"/>
    </xf>
    <xf numFmtId="2" fontId="0" fillId="0" borderId="1" xfId="0" applyNumberFormat="1" applyBorder="1"/>
    <xf numFmtId="2" fontId="10" fillId="0" borderId="1" xfId="0" applyNumberFormat="1" applyFont="1" applyBorder="1"/>
    <xf numFmtId="0" fontId="10" fillId="0" borderId="1" xfId="0" applyFont="1" applyBorder="1" applyAlignment="1">
      <alignment wrapText="1"/>
    </xf>
    <xf numFmtId="6" fontId="10" fillId="0" borderId="1" xfId="0" applyNumberFormat="1" applyFont="1" applyBorder="1" applyAlignment="1">
      <alignment wrapText="1"/>
    </xf>
    <xf numFmtId="2" fontId="10" fillId="0" borderId="1" xfId="0" applyNumberFormat="1" applyFont="1" applyBorder="1" applyAlignment="1">
      <alignment wrapText="1"/>
    </xf>
    <xf numFmtId="6" fontId="2" fillId="0" borderId="1" xfId="0" applyNumberFormat="1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10" fillId="0" borderId="1" xfId="0" applyFont="1" applyBorder="1" applyAlignment="1">
      <alignment wrapText="1" shrinkToFit="1"/>
    </xf>
    <xf numFmtId="164" fontId="10" fillId="0" borderId="1" xfId="0" applyNumberFormat="1" applyFont="1" applyBorder="1"/>
    <xf numFmtId="0" fontId="10" fillId="0" borderId="1" xfId="0" applyFont="1" applyBorder="1"/>
    <xf numFmtId="164" fontId="5" fillId="0" borderId="1" xfId="0" applyNumberFormat="1" applyFont="1" applyBorder="1" applyAlignment="1">
      <alignment wrapText="1"/>
    </xf>
    <xf numFmtId="0" fontId="10" fillId="0" borderId="1" xfId="0" applyFont="1" applyFill="1" applyBorder="1" applyAlignment="1">
      <alignment wrapText="1" shrinkToFit="1"/>
    </xf>
    <xf numFmtId="0" fontId="5" fillId="0" borderId="1" xfId="0" applyFont="1" applyBorder="1" applyAlignment="1">
      <alignment vertical="top"/>
    </xf>
    <xf numFmtId="165" fontId="5" fillId="0" borderId="1" xfId="0" applyNumberFormat="1" applyFont="1" applyBorder="1" applyAlignment="1">
      <alignment horizontal="right" vertical="top"/>
    </xf>
    <xf numFmtId="165" fontId="5" fillId="0" borderId="1" xfId="0" applyNumberFormat="1" applyFont="1" applyBorder="1" applyAlignment="1">
      <alignment vertical="top"/>
    </xf>
    <xf numFmtId="1" fontId="5" fillId="0" borderId="1" xfId="1" applyNumberFormat="1" applyFont="1" applyBorder="1" applyAlignment="1">
      <alignment vertical="top"/>
    </xf>
    <xf numFmtId="1" fontId="5" fillId="0" borderId="1" xfId="0" applyNumberFormat="1" applyFont="1" applyBorder="1" applyAlignment="1">
      <alignment vertical="top"/>
    </xf>
    <xf numFmtId="1" fontId="5" fillId="0" borderId="1" xfId="1" applyNumberFormat="1" applyFont="1" applyBorder="1" applyAlignment="1">
      <alignment horizontal="right" vertical="top"/>
    </xf>
    <xf numFmtId="1" fontId="5" fillId="0" borderId="1" xfId="0" applyNumberFormat="1" applyFont="1" applyBorder="1" applyAlignment="1">
      <alignment horizontal="right" vertical="top"/>
    </xf>
    <xf numFmtId="0" fontId="5" fillId="0" borderId="1" xfId="0" applyFont="1" applyBorder="1" applyAlignment="1">
      <alignment horizontal="right" vertical="top"/>
    </xf>
    <xf numFmtId="0" fontId="4" fillId="0" borderId="1" xfId="0" applyFont="1" applyBorder="1"/>
    <xf numFmtId="165" fontId="4" fillId="0" borderId="1" xfId="0" applyNumberFormat="1" applyFont="1" applyBorder="1"/>
    <xf numFmtId="3" fontId="4" fillId="0" borderId="1" xfId="0" applyNumberFormat="1" applyFont="1" applyBorder="1"/>
    <xf numFmtId="0" fontId="13" fillId="0" borderId="1" xfId="0" applyFont="1" applyBorder="1"/>
    <xf numFmtId="164" fontId="13" fillId="0" borderId="1" xfId="0" applyNumberFormat="1" applyFont="1" applyBorder="1"/>
    <xf numFmtId="0" fontId="13" fillId="0" borderId="1" xfId="0" applyNumberFormat="1" applyFont="1" applyBorder="1"/>
    <xf numFmtId="2" fontId="9" fillId="0" borderId="1" xfId="0" applyNumberFormat="1" applyFont="1" applyBorder="1" applyAlignment="1">
      <alignment wrapText="1"/>
    </xf>
    <xf numFmtId="166" fontId="0" fillId="0" borderId="0" xfId="0" applyNumberFormat="1"/>
    <xf numFmtId="3" fontId="10" fillId="0" borderId="1" xfId="0" applyNumberFormat="1" applyFont="1" applyBorder="1"/>
    <xf numFmtId="3" fontId="9" fillId="0" borderId="1" xfId="0" applyNumberFormat="1" applyFont="1" applyBorder="1"/>
    <xf numFmtId="3" fontId="5" fillId="0" borderId="1" xfId="1" applyNumberFormat="1" applyFont="1" applyBorder="1" applyAlignment="1">
      <alignment wrapText="1"/>
    </xf>
    <xf numFmtId="3" fontId="0" fillId="0" borderId="1" xfId="0" applyNumberFormat="1" applyBorder="1"/>
    <xf numFmtId="3" fontId="13" fillId="0" borderId="1" xfId="0" applyNumberFormat="1" applyFont="1" applyBorder="1"/>
    <xf numFmtId="2" fontId="13" fillId="0" borderId="1" xfId="0" applyNumberFormat="1" applyFont="1" applyBorder="1"/>
    <xf numFmtId="2" fontId="9" fillId="0" borderId="1" xfId="0" applyNumberFormat="1" applyFont="1" applyBorder="1"/>
    <xf numFmtId="166" fontId="0" fillId="0" borderId="1" xfId="0" applyNumberFormat="1" applyBorder="1"/>
    <xf numFmtId="165" fontId="13" fillId="0" borderId="1" xfId="0" applyNumberFormat="1" applyFont="1" applyBorder="1"/>
    <xf numFmtId="1" fontId="4" fillId="0" borderId="1" xfId="1" applyNumberFormat="1" applyFont="1" applyFill="1" applyBorder="1" applyAlignment="1">
      <alignment horizontal="right" wrapText="1"/>
    </xf>
    <xf numFmtId="3" fontId="14" fillId="0" borderId="1" xfId="1" applyNumberFormat="1" applyFont="1" applyFill="1" applyBorder="1" applyAlignment="1">
      <alignment vertical="top"/>
    </xf>
    <xf numFmtId="3" fontId="14" fillId="0" borderId="1" xfId="1" applyNumberFormat="1" applyFont="1" applyFill="1" applyBorder="1" applyAlignment="1">
      <alignment horizontal="right" vertical="top"/>
    </xf>
    <xf numFmtId="0" fontId="13" fillId="0" borderId="0" xfId="0" applyFont="1"/>
    <xf numFmtId="0" fontId="2" fillId="2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6" fillId="2" borderId="2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left" vertical="center" wrapText="1"/>
    </xf>
    <xf numFmtId="0" fontId="6" fillId="2" borderId="4" xfId="0" applyFont="1" applyFill="1" applyBorder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71"/>
  <sheetViews>
    <sheetView tabSelected="1" zoomScaleNormal="100" workbookViewId="0">
      <pane ySplit="2" topLeftCell="A3" activePane="bottomLeft" state="frozen"/>
      <selection pane="bottomLeft"/>
    </sheetView>
  </sheetViews>
  <sheetFormatPr defaultRowHeight="15" x14ac:dyDescent="0.25"/>
  <cols>
    <col min="1" max="1" width="38.28515625" customWidth="1"/>
    <col min="2" max="2" width="25.42578125" customWidth="1"/>
    <col min="3" max="3" width="24.85546875" customWidth="1"/>
    <col min="4" max="4" width="24" customWidth="1"/>
    <col min="5" max="5" width="10.28515625" customWidth="1"/>
    <col min="6" max="6" width="24.85546875" customWidth="1"/>
    <col min="7" max="7" width="10.28515625" customWidth="1"/>
    <col min="8" max="8" width="25.42578125" customWidth="1"/>
    <col min="9" max="9" width="10.28515625" customWidth="1"/>
    <col min="10" max="10" width="27" customWidth="1"/>
    <col min="11" max="11" width="8.85546875" customWidth="1"/>
    <col min="12" max="12" width="27.5703125" customWidth="1"/>
    <col min="13" max="15" width="20.5703125" customWidth="1"/>
    <col min="16" max="16" width="24.85546875" bestFit="1" customWidth="1"/>
    <col min="17" max="17" width="23.7109375" bestFit="1" customWidth="1"/>
  </cols>
  <sheetData>
    <row r="1" spans="1:17" x14ac:dyDescent="0.25">
      <c r="A1" s="74" t="s">
        <v>1013</v>
      </c>
    </row>
    <row r="2" spans="1:17" s="3" customFormat="1" ht="27" x14ac:dyDescent="0.15">
      <c r="A2" s="30" t="s">
        <v>0</v>
      </c>
      <c r="B2" s="30" t="s">
        <v>1</v>
      </c>
      <c r="C2" s="30" t="s">
        <v>2</v>
      </c>
      <c r="D2" s="30" t="s">
        <v>3</v>
      </c>
      <c r="E2" s="30" t="s">
        <v>4</v>
      </c>
      <c r="F2" s="30" t="s">
        <v>5</v>
      </c>
      <c r="G2" s="30" t="s">
        <v>6</v>
      </c>
      <c r="H2" s="30" t="s">
        <v>7</v>
      </c>
      <c r="I2" s="30" t="s">
        <v>8</v>
      </c>
      <c r="J2" s="30" t="s">
        <v>9</v>
      </c>
      <c r="K2" s="30" t="s">
        <v>10</v>
      </c>
      <c r="L2" s="30" t="s">
        <v>11</v>
      </c>
      <c r="M2" s="30" t="s">
        <v>1010</v>
      </c>
      <c r="N2" s="30" t="s">
        <v>1009</v>
      </c>
      <c r="O2" s="30" t="s">
        <v>1012</v>
      </c>
      <c r="P2" s="30" t="s">
        <v>13</v>
      </c>
      <c r="Q2" s="30" t="s">
        <v>14</v>
      </c>
    </row>
    <row r="3" spans="1:17" s="17" customFormat="1" ht="12.75" x14ac:dyDescent="0.2">
      <c r="A3" s="41" t="s">
        <v>15</v>
      </c>
      <c r="B3" s="42">
        <v>1097424049</v>
      </c>
      <c r="C3" s="42">
        <v>1097484809</v>
      </c>
      <c r="D3" s="42">
        <v>592352425</v>
      </c>
      <c r="E3" s="43">
        <v>786</v>
      </c>
      <c r="F3" s="42">
        <v>1051753017</v>
      </c>
      <c r="G3" s="43">
        <v>777</v>
      </c>
      <c r="H3" s="42">
        <v>1050640217</v>
      </c>
      <c r="I3" s="43">
        <v>769</v>
      </c>
      <c r="J3" s="42">
        <v>1041016962</v>
      </c>
      <c r="K3" s="43">
        <v>181</v>
      </c>
      <c r="L3" s="42">
        <v>103742182</v>
      </c>
      <c r="M3" s="62">
        <v>1605.0846153846153</v>
      </c>
      <c r="N3" s="62">
        <f>SUM(N16:N284)</f>
        <v>3246.6114238733849</v>
      </c>
      <c r="O3" s="62">
        <f>D3/92000</f>
        <v>6438.6133152173916</v>
      </c>
      <c r="P3" s="42">
        <v>0</v>
      </c>
      <c r="Q3" s="42">
        <v>0</v>
      </c>
    </row>
    <row r="4" spans="1:17" s="17" customFormat="1" ht="25.5" x14ac:dyDescent="0.2">
      <c r="A4" s="41" t="s">
        <v>285</v>
      </c>
      <c r="B4" s="7">
        <v>1293252000</v>
      </c>
      <c r="C4" s="7">
        <v>754005222</v>
      </c>
      <c r="D4" s="7">
        <v>117124201</v>
      </c>
      <c r="E4" s="6">
        <v>18</v>
      </c>
      <c r="F4" s="7">
        <v>60360000</v>
      </c>
      <c r="G4" s="6">
        <v>357</v>
      </c>
      <c r="H4" s="7">
        <v>658604222</v>
      </c>
      <c r="I4" s="6">
        <v>357</v>
      </c>
      <c r="J4" s="7">
        <v>658604222</v>
      </c>
      <c r="K4" s="6">
        <v>0</v>
      </c>
      <c r="L4" s="7">
        <v>0</v>
      </c>
      <c r="M4" s="64">
        <v>356.13</v>
      </c>
      <c r="N4" s="64">
        <v>555.90094362408013</v>
      </c>
      <c r="O4" s="62">
        <f t="shared" ref="O4:O10" si="0">D4/92000</f>
        <v>1273.0891413043478</v>
      </c>
      <c r="P4" s="44">
        <v>0</v>
      </c>
      <c r="Q4" s="44">
        <v>0</v>
      </c>
    </row>
    <row r="5" spans="1:17" s="17" customFormat="1" x14ac:dyDescent="0.25">
      <c r="A5" s="41" t="s">
        <v>288</v>
      </c>
      <c r="B5" s="42">
        <v>468220000</v>
      </c>
      <c r="C5" s="42">
        <v>468220000</v>
      </c>
      <c r="D5" s="42">
        <v>468220000</v>
      </c>
      <c r="E5" s="43">
        <v>176</v>
      </c>
      <c r="F5" s="42">
        <v>426346832</v>
      </c>
      <c r="G5" s="43">
        <v>177</v>
      </c>
      <c r="H5" s="42">
        <v>426346832</v>
      </c>
      <c r="I5" s="43">
        <v>177</v>
      </c>
      <c r="J5" s="42">
        <v>426346832</v>
      </c>
      <c r="K5" s="43">
        <v>152</v>
      </c>
      <c r="L5" s="42">
        <v>315545245</v>
      </c>
      <c r="M5" s="65">
        <v>1689.090764423077</v>
      </c>
      <c r="N5" s="65">
        <f>SUM(N296:N304)</f>
        <v>2210.6067035923434</v>
      </c>
      <c r="O5" s="62">
        <f t="shared" si="0"/>
        <v>5089.347826086957</v>
      </c>
      <c r="P5" s="42">
        <v>125000000</v>
      </c>
      <c r="Q5" s="42">
        <v>58413087</v>
      </c>
    </row>
    <row r="6" spans="1:17" s="17" customFormat="1" ht="25.5" x14ac:dyDescent="0.2">
      <c r="A6" s="41" t="s">
        <v>299</v>
      </c>
      <c r="B6" s="42">
        <v>737781730</v>
      </c>
      <c r="C6" s="42">
        <v>570185372.80999994</v>
      </c>
      <c r="D6" s="42">
        <v>139570836.30000001</v>
      </c>
      <c r="E6" s="43">
        <v>243</v>
      </c>
      <c r="F6" s="42">
        <v>513063065.46000004</v>
      </c>
      <c r="G6" s="43">
        <v>207</v>
      </c>
      <c r="H6" s="42">
        <v>467671842.46000004</v>
      </c>
      <c r="I6" s="43">
        <v>195</v>
      </c>
      <c r="J6" s="42">
        <v>420848111.18000001</v>
      </c>
      <c r="K6" s="43">
        <v>71</v>
      </c>
      <c r="L6" s="42">
        <v>21328066</v>
      </c>
      <c r="M6" s="62">
        <v>593.19440384615382</v>
      </c>
      <c r="N6" s="62">
        <f>SUM(N309:N354)</f>
        <v>521.52259383091416</v>
      </c>
      <c r="O6" s="62">
        <f t="shared" si="0"/>
        <v>1517.0743076086958</v>
      </c>
      <c r="P6" s="42">
        <v>1536110822</v>
      </c>
      <c r="Q6" s="42">
        <v>875353428</v>
      </c>
    </row>
    <row r="7" spans="1:17" s="17" customFormat="1" ht="12.75" x14ac:dyDescent="0.2">
      <c r="A7" s="41" t="s">
        <v>300</v>
      </c>
      <c r="B7" s="42">
        <v>6265861006</v>
      </c>
      <c r="C7" s="42">
        <v>4728979642.9399996</v>
      </c>
      <c r="D7" s="42">
        <v>1340949541.4599996</v>
      </c>
      <c r="E7" s="43">
        <v>4588</v>
      </c>
      <c r="F7" s="42">
        <v>4309234841.8000002</v>
      </c>
      <c r="G7" s="43">
        <v>4018</v>
      </c>
      <c r="H7" s="42">
        <v>4003843440.0099993</v>
      </c>
      <c r="I7" s="43">
        <v>3674</v>
      </c>
      <c r="J7" s="42">
        <v>3517384057.9399996</v>
      </c>
      <c r="K7" s="43">
        <v>1907</v>
      </c>
      <c r="L7" s="42">
        <v>610140360.30999982</v>
      </c>
      <c r="M7" s="62">
        <v>7606.8228894230779</v>
      </c>
      <c r="N7" s="62">
        <f>SUM(N359:N931)</f>
        <v>6390.7150301430775</v>
      </c>
      <c r="O7" s="62">
        <f t="shared" si="0"/>
        <v>14575.538494130429</v>
      </c>
      <c r="P7" s="42">
        <v>4135341706.8399997</v>
      </c>
      <c r="Q7" s="42">
        <v>2081248922.52</v>
      </c>
    </row>
    <row r="8" spans="1:17" s="17" customFormat="1" ht="12.75" x14ac:dyDescent="0.2">
      <c r="A8" s="41" t="s">
        <v>301</v>
      </c>
      <c r="B8" s="42">
        <v>26384756882.540001</v>
      </c>
      <c r="C8" s="42">
        <v>23820410482.43</v>
      </c>
      <c r="D8" s="42">
        <v>6044991477.6100006</v>
      </c>
      <c r="E8" s="43">
        <v>8276</v>
      </c>
      <c r="F8" s="42">
        <v>19614407321.460003</v>
      </c>
      <c r="G8" s="43">
        <v>8276</v>
      </c>
      <c r="H8" s="42">
        <v>19614407321.460003</v>
      </c>
      <c r="I8" s="43">
        <v>6950</v>
      </c>
      <c r="J8" s="42">
        <v>16843693325.429998</v>
      </c>
      <c r="K8" s="43">
        <v>2143</v>
      </c>
      <c r="L8" s="42">
        <v>2501509174.77</v>
      </c>
      <c r="M8" s="62">
        <v>15411.071730292919</v>
      </c>
      <c r="N8" s="62">
        <f>SUM(N936:N996)</f>
        <v>36009.60122060711</v>
      </c>
      <c r="O8" s="62">
        <f t="shared" si="0"/>
        <v>65706.429104456533</v>
      </c>
      <c r="P8" s="42">
        <v>29619346458</v>
      </c>
      <c r="Q8" s="42">
        <v>22615176755</v>
      </c>
    </row>
    <row r="9" spans="1:17" s="17" customFormat="1" ht="12.75" x14ac:dyDescent="0.2">
      <c r="A9" s="45" t="s">
        <v>937</v>
      </c>
      <c r="B9" s="42">
        <v>98000000</v>
      </c>
      <c r="C9" s="42">
        <v>43438568.07</v>
      </c>
      <c r="D9" s="42">
        <v>29415263.869999997</v>
      </c>
      <c r="E9" s="43">
        <v>476</v>
      </c>
      <c r="F9" s="42">
        <v>38285130.909999996</v>
      </c>
      <c r="G9" s="43">
        <v>417</v>
      </c>
      <c r="H9" s="42">
        <v>36029203.93</v>
      </c>
      <c r="I9" s="43">
        <v>409</v>
      </c>
      <c r="J9" s="42">
        <v>33873249.800000004</v>
      </c>
      <c r="K9" s="43">
        <v>331</v>
      </c>
      <c r="L9" s="42">
        <v>14127274.879999999</v>
      </c>
      <c r="M9" s="62">
        <v>110.97503197640769</v>
      </c>
      <c r="N9" s="62">
        <f>SUM(N1001:N1070)</f>
        <v>140.74758506769228</v>
      </c>
      <c r="O9" s="62">
        <f t="shared" si="0"/>
        <v>319.73112902173909</v>
      </c>
      <c r="P9" s="42">
        <v>0</v>
      </c>
      <c r="Q9" s="42">
        <v>0</v>
      </c>
    </row>
    <row r="10" spans="1:17" x14ac:dyDescent="0.25">
      <c r="A10" s="57" t="s">
        <v>1008</v>
      </c>
      <c r="B10" s="58">
        <f>SUM(B3:B9)</f>
        <v>36345295667.540001</v>
      </c>
      <c r="C10" s="58">
        <f t="shared" ref="C10:Q10" si="1">SUM(C3:C9)</f>
        <v>31482724097.25</v>
      </c>
      <c r="D10" s="58">
        <f t="shared" si="1"/>
        <v>8732623745.2399998</v>
      </c>
      <c r="E10" s="59">
        <f t="shared" si="1"/>
        <v>14563</v>
      </c>
      <c r="F10" s="58">
        <f t="shared" si="1"/>
        <v>26013450208.630001</v>
      </c>
      <c r="G10" s="59">
        <f t="shared" si="1"/>
        <v>14229</v>
      </c>
      <c r="H10" s="58">
        <f t="shared" si="1"/>
        <v>26257543078.860001</v>
      </c>
      <c r="I10" s="59">
        <f t="shared" si="1"/>
        <v>12531</v>
      </c>
      <c r="J10" s="58">
        <f t="shared" si="1"/>
        <v>22941766760.349995</v>
      </c>
      <c r="K10" s="59">
        <f t="shared" si="1"/>
        <v>4785</v>
      </c>
      <c r="L10" s="58">
        <f t="shared" si="1"/>
        <v>3566392302.96</v>
      </c>
      <c r="M10" s="66">
        <f t="shared" si="1"/>
        <v>27372.369435346249</v>
      </c>
      <c r="N10" s="66">
        <f>SUM(N3:N9)</f>
        <v>49075.705500738601</v>
      </c>
      <c r="O10" s="63">
        <f t="shared" si="0"/>
        <v>94919.823317826085</v>
      </c>
      <c r="P10" s="58">
        <f t="shared" si="1"/>
        <v>35415798986.839996</v>
      </c>
      <c r="Q10" s="58">
        <f t="shared" si="1"/>
        <v>25630192192.52</v>
      </c>
    </row>
    <row r="11" spans="1:17" x14ac:dyDescent="0.25">
      <c r="B11" s="1"/>
      <c r="C11" s="1"/>
      <c r="D11" s="1"/>
      <c r="F11" s="1"/>
      <c r="H11" s="1"/>
      <c r="J11" s="1"/>
      <c r="L11" s="1"/>
      <c r="M11" s="22"/>
      <c r="N11" s="22"/>
      <c r="O11" s="22"/>
      <c r="P11" s="1"/>
      <c r="Q11" s="1"/>
    </row>
    <row r="12" spans="1:17" x14ac:dyDescent="0.25">
      <c r="F12" s="1"/>
      <c r="H12" s="1"/>
      <c r="J12" s="1"/>
      <c r="L12" s="1"/>
      <c r="M12" s="22"/>
      <c r="N12" s="22"/>
      <c r="O12" s="22"/>
      <c r="P12" s="1"/>
      <c r="Q12" s="1"/>
    </row>
    <row r="14" spans="1:17" ht="12.75" customHeight="1" x14ac:dyDescent="0.25">
      <c r="A14" s="75" t="s">
        <v>15</v>
      </c>
      <c r="B14" s="75"/>
      <c r="C14" s="75"/>
      <c r="D14" s="75"/>
      <c r="E14" s="75"/>
      <c r="F14" s="75"/>
      <c r="G14" s="75"/>
      <c r="H14" s="75"/>
      <c r="I14" s="75"/>
      <c r="J14" s="75"/>
      <c r="K14" s="75"/>
      <c r="L14" s="75"/>
      <c r="M14" s="75"/>
      <c r="N14" s="75"/>
      <c r="O14" s="75"/>
      <c r="P14" s="75"/>
      <c r="Q14" s="75"/>
    </row>
    <row r="15" spans="1:17" s="3" customFormat="1" ht="27" x14ac:dyDescent="0.15">
      <c r="A15" s="30" t="s">
        <v>0</v>
      </c>
      <c r="B15" s="30" t="s">
        <v>1</v>
      </c>
      <c r="C15" s="30" t="s">
        <v>2</v>
      </c>
      <c r="D15" s="30" t="s">
        <v>3</v>
      </c>
      <c r="E15" s="30" t="s">
        <v>4</v>
      </c>
      <c r="F15" s="30" t="s">
        <v>5</v>
      </c>
      <c r="G15" s="30" t="s">
        <v>6</v>
      </c>
      <c r="H15" s="30" t="s">
        <v>7</v>
      </c>
      <c r="I15" s="30" t="s">
        <v>8</v>
      </c>
      <c r="J15" s="30" t="s">
        <v>9</v>
      </c>
      <c r="K15" s="30" t="s">
        <v>10</v>
      </c>
      <c r="L15" s="30" t="s">
        <v>11</v>
      </c>
      <c r="M15" s="30" t="s">
        <v>344</v>
      </c>
      <c r="N15" s="30" t="s">
        <v>1009</v>
      </c>
      <c r="O15" s="30" t="s">
        <v>1012</v>
      </c>
      <c r="P15" s="30" t="s">
        <v>13</v>
      </c>
      <c r="Q15" s="30" t="s">
        <v>14</v>
      </c>
    </row>
    <row r="16" spans="1:17" x14ac:dyDescent="0.25">
      <c r="A16" s="36" t="s">
        <v>16</v>
      </c>
      <c r="B16" s="37">
        <v>2888253</v>
      </c>
      <c r="C16" s="37">
        <v>2888253</v>
      </c>
      <c r="D16" s="37">
        <v>2656753</v>
      </c>
      <c r="E16" s="36">
        <v>2</v>
      </c>
      <c r="F16" s="37">
        <v>2656753</v>
      </c>
      <c r="G16" s="36">
        <v>2</v>
      </c>
      <c r="H16" s="37">
        <v>2656753</v>
      </c>
      <c r="I16" s="36">
        <v>2</v>
      </c>
      <c r="J16" s="37">
        <v>2656753</v>
      </c>
      <c r="K16" s="36">
        <v>0</v>
      </c>
      <c r="L16" s="37">
        <v>0</v>
      </c>
      <c r="M16" s="38">
        <v>6.7769230769230768</v>
      </c>
      <c r="N16" s="38">
        <v>15.045192239000002</v>
      </c>
      <c r="O16" s="38">
        <f>D16/92000</f>
        <v>28.877749999999999</v>
      </c>
      <c r="P16" s="37">
        <v>0</v>
      </c>
      <c r="Q16" s="37">
        <v>0</v>
      </c>
    </row>
    <row r="17" spans="1:17" x14ac:dyDescent="0.25">
      <c r="A17" s="36" t="s">
        <v>17</v>
      </c>
      <c r="B17" s="37">
        <v>5546000</v>
      </c>
      <c r="C17" s="37">
        <v>5546000</v>
      </c>
      <c r="D17" s="37">
        <v>1736338</v>
      </c>
      <c r="E17" s="36">
        <v>6</v>
      </c>
      <c r="F17" s="37">
        <v>5546000</v>
      </c>
      <c r="G17" s="36">
        <v>6</v>
      </c>
      <c r="H17" s="37">
        <v>5546000</v>
      </c>
      <c r="I17" s="36">
        <v>6</v>
      </c>
      <c r="J17" s="37">
        <v>5546000</v>
      </c>
      <c r="K17" s="36">
        <v>3</v>
      </c>
      <c r="L17" s="37">
        <v>1389740</v>
      </c>
      <c r="M17" s="38">
        <v>2.8225961538461539</v>
      </c>
      <c r="N17" s="38">
        <v>9.8328820940000004</v>
      </c>
      <c r="O17" s="38">
        <f t="shared" ref="O17:O80" si="2">D17/92000</f>
        <v>18.873239130434783</v>
      </c>
      <c r="P17" s="37">
        <v>0</v>
      </c>
      <c r="Q17" s="37">
        <v>0</v>
      </c>
    </row>
    <row r="18" spans="1:17" ht="26.25" x14ac:dyDescent="0.25">
      <c r="A18" s="36" t="s">
        <v>18</v>
      </c>
      <c r="B18" s="37">
        <v>73370048</v>
      </c>
      <c r="C18" s="37">
        <v>73370048</v>
      </c>
      <c r="D18" s="37">
        <v>23068283</v>
      </c>
      <c r="E18" s="36">
        <v>8</v>
      </c>
      <c r="F18" s="37">
        <v>51343722</v>
      </c>
      <c r="G18" s="36">
        <v>8</v>
      </c>
      <c r="H18" s="37">
        <v>51343722</v>
      </c>
      <c r="I18" s="36">
        <v>8</v>
      </c>
      <c r="J18" s="37">
        <v>51343722</v>
      </c>
      <c r="K18" s="36">
        <v>1</v>
      </c>
      <c r="L18" s="37">
        <v>5907133</v>
      </c>
      <c r="M18" s="38">
        <v>58.283653846153847</v>
      </c>
      <c r="N18" s="38">
        <v>111.53503814299999</v>
      </c>
      <c r="O18" s="38">
        <f t="shared" si="2"/>
        <v>250.74220652173912</v>
      </c>
      <c r="P18" s="37">
        <v>0</v>
      </c>
      <c r="Q18" s="37">
        <v>0</v>
      </c>
    </row>
    <row r="19" spans="1:17" x14ac:dyDescent="0.25">
      <c r="A19" s="36" t="s">
        <v>19</v>
      </c>
      <c r="B19" s="37">
        <v>1809725</v>
      </c>
      <c r="C19" s="37">
        <v>1809725</v>
      </c>
      <c r="D19" s="37">
        <v>137596</v>
      </c>
      <c r="E19" s="36">
        <v>3</v>
      </c>
      <c r="F19" s="37">
        <v>1809725</v>
      </c>
      <c r="G19" s="36">
        <v>3</v>
      </c>
      <c r="H19" s="37">
        <v>1809725</v>
      </c>
      <c r="I19" s="36">
        <v>3</v>
      </c>
      <c r="J19" s="37">
        <v>1809725</v>
      </c>
      <c r="K19" s="36">
        <v>0</v>
      </c>
      <c r="L19" s="37">
        <v>0</v>
      </c>
      <c r="M19" s="38">
        <v>0.13701923076923078</v>
      </c>
      <c r="N19" s="38">
        <v>0.68348661799999999</v>
      </c>
      <c r="O19" s="38">
        <f t="shared" si="2"/>
        <v>1.4956086956521739</v>
      </c>
      <c r="P19" s="37">
        <v>0</v>
      </c>
      <c r="Q19" s="37">
        <v>0</v>
      </c>
    </row>
    <row r="20" spans="1:17" x14ac:dyDescent="0.25">
      <c r="A20" s="36" t="s">
        <v>20</v>
      </c>
      <c r="B20" s="37">
        <v>840560</v>
      </c>
      <c r="C20" s="37">
        <v>840560</v>
      </c>
      <c r="D20" s="37">
        <v>750904</v>
      </c>
      <c r="E20" s="36">
        <v>2</v>
      </c>
      <c r="F20" s="37">
        <v>840560</v>
      </c>
      <c r="G20" s="36">
        <v>2</v>
      </c>
      <c r="H20" s="37">
        <v>840560</v>
      </c>
      <c r="I20" s="36">
        <v>2</v>
      </c>
      <c r="J20" s="37">
        <v>840560</v>
      </c>
      <c r="K20" s="36">
        <v>0</v>
      </c>
      <c r="L20" s="37">
        <v>0</v>
      </c>
      <c r="M20" s="38">
        <v>1.6783653846153845</v>
      </c>
      <c r="N20" s="38">
        <v>4.2523693520000005</v>
      </c>
      <c r="O20" s="38">
        <f t="shared" si="2"/>
        <v>8.1620000000000008</v>
      </c>
      <c r="P20" s="37">
        <v>0</v>
      </c>
      <c r="Q20" s="37">
        <v>0</v>
      </c>
    </row>
    <row r="21" spans="1:17" x14ac:dyDescent="0.25">
      <c r="A21" s="36" t="s">
        <v>21</v>
      </c>
      <c r="B21" s="37">
        <v>374593</v>
      </c>
      <c r="C21" s="37">
        <v>374593</v>
      </c>
      <c r="D21" s="37">
        <v>372056</v>
      </c>
      <c r="E21" s="36">
        <v>2</v>
      </c>
      <c r="F21" s="37">
        <v>374593</v>
      </c>
      <c r="G21" s="36">
        <v>2</v>
      </c>
      <c r="H21" s="37">
        <v>374593</v>
      </c>
      <c r="I21" s="36">
        <v>2</v>
      </c>
      <c r="J21" s="37">
        <v>374593</v>
      </c>
      <c r="K21" s="36">
        <v>0</v>
      </c>
      <c r="L21" s="37">
        <v>0</v>
      </c>
      <c r="M21" s="38">
        <v>1.4423076923076923</v>
      </c>
      <c r="N21" s="38">
        <v>1.7642913065399999</v>
      </c>
      <c r="O21" s="38">
        <f t="shared" si="2"/>
        <v>4.0440869565217392</v>
      </c>
      <c r="P21" s="37">
        <v>0</v>
      </c>
      <c r="Q21" s="37">
        <v>0</v>
      </c>
    </row>
    <row r="22" spans="1:17" x14ac:dyDescent="0.25">
      <c r="A22" s="36" t="s">
        <v>22</v>
      </c>
      <c r="B22" s="37">
        <v>303986</v>
      </c>
      <c r="C22" s="37">
        <v>303986</v>
      </c>
      <c r="D22" s="37">
        <v>280833</v>
      </c>
      <c r="E22" s="36">
        <v>2</v>
      </c>
      <c r="F22" s="37">
        <v>303986</v>
      </c>
      <c r="G22" s="36">
        <v>2</v>
      </c>
      <c r="H22" s="37">
        <v>303986</v>
      </c>
      <c r="I22" s="36">
        <v>2</v>
      </c>
      <c r="J22" s="37">
        <v>303986</v>
      </c>
      <c r="K22" s="36">
        <v>0</v>
      </c>
      <c r="L22" s="37">
        <v>0</v>
      </c>
      <c r="M22" s="38">
        <v>0.5903846153846154</v>
      </c>
      <c r="N22" s="38">
        <v>1.590357279</v>
      </c>
      <c r="O22" s="38">
        <f t="shared" si="2"/>
        <v>3.0525326086956523</v>
      </c>
      <c r="P22" s="37">
        <v>0</v>
      </c>
      <c r="Q22" s="37">
        <v>0</v>
      </c>
    </row>
    <row r="23" spans="1:17" x14ac:dyDescent="0.25">
      <c r="A23" s="36" t="s">
        <v>23</v>
      </c>
      <c r="B23" s="37">
        <v>1222872</v>
      </c>
      <c r="C23" s="37">
        <v>1222872</v>
      </c>
      <c r="D23" s="37">
        <v>604858</v>
      </c>
      <c r="E23" s="36">
        <v>6</v>
      </c>
      <c r="F23" s="37">
        <v>1222872</v>
      </c>
      <c r="G23" s="36">
        <v>6</v>
      </c>
      <c r="H23" s="37">
        <v>1222872</v>
      </c>
      <c r="I23" s="36">
        <v>6</v>
      </c>
      <c r="J23" s="37">
        <v>1222872</v>
      </c>
      <c r="K23" s="36">
        <v>0</v>
      </c>
      <c r="L23" s="37">
        <v>0</v>
      </c>
      <c r="M23" s="38">
        <v>2.9235576923076922</v>
      </c>
      <c r="N23" s="38">
        <v>4.625346704</v>
      </c>
      <c r="O23" s="38">
        <f t="shared" si="2"/>
        <v>6.5745434782608694</v>
      </c>
      <c r="P23" s="37">
        <v>0</v>
      </c>
      <c r="Q23" s="37">
        <v>0</v>
      </c>
    </row>
    <row r="24" spans="1:17" x14ac:dyDescent="0.25">
      <c r="A24" s="36" t="s">
        <v>24</v>
      </c>
      <c r="B24" s="37">
        <v>813000</v>
      </c>
      <c r="C24" s="37">
        <v>813000</v>
      </c>
      <c r="D24" s="37">
        <v>750028</v>
      </c>
      <c r="E24" s="36">
        <v>2</v>
      </c>
      <c r="F24" s="37">
        <v>810128</v>
      </c>
      <c r="G24" s="36">
        <v>2</v>
      </c>
      <c r="H24" s="37">
        <v>810128</v>
      </c>
      <c r="I24" s="36">
        <v>2</v>
      </c>
      <c r="J24" s="37">
        <v>810128</v>
      </c>
      <c r="K24" s="36">
        <v>0</v>
      </c>
      <c r="L24" s="37">
        <v>0</v>
      </c>
      <c r="M24" s="38">
        <v>3.7591346153846152</v>
      </c>
      <c r="N24" s="38">
        <v>4.2474108292000006</v>
      </c>
      <c r="O24" s="38">
        <f t="shared" si="2"/>
        <v>8.1524782608695645</v>
      </c>
      <c r="P24" s="37">
        <v>0</v>
      </c>
      <c r="Q24" s="37">
        <v>0</v>
      </c>
    </row>
    <row r="25" spans="1:17" x14ac:dyDescent="0.25">
      <c r="A25" s="36" t="s">
        <v>25</v>
      </c>
      <c r="B25" s="37">
        <v>719130</v>
      </c>
      <c r="C25" s="37">
        <v>719130</v>
      </c>
      <c r="D25" s="37">
        <v>717975</v>
      </c>
      <c r="E25" s="36">
        <v>1</v>
      </c>
      <c r="F25" s="37">
        <v>719130</v>
      </c>
      <c r="G25" s="36">
        <v>1</v>
      </c>
      <c r="H25" s="37">
        <v>719130</v>
      </c>
      <c r="I25" s="36">
        <v>1</v>
      </c>
      <c r="J25" s="37">
        <v>719130</v>
      </c>
      <c r="K25" s="36">
        <v>1</v>
      </c>
      <c r="L25" s="37">
        <v>717975</v>
      </c>
      <c r="M25" s="38">
        <v>1.5125</v>
      </c>
      <c r="N25" s="38">
        <v>4.0658924250000004</v>
      </c>
      <c r="O25" s="38">
        <f t="shared" si="2"/>
        <v>7.8040760869565213</v>
      </c>
      <c r="P25" s="37">
        <v>0</v>
      </c>
      <c r="Q25" s="37">
        <v>0</v>
      </c>
    </row>
    <row r="26" spans="1:17" x14ac:dyDescent="0.25">
      <c r="A26" s="36" t="s">
        <v>26</v>
      </c>
      <c r="B26" s="37">
        <v>1192878</v>
      </c>
      <c r="C26" s="37">
        <v>1192878</v>
      </c>
      <c r="D26" s="37">
        <v>760416</v>
      </c>
      <c r="E26" s="36">
        <v>2</v>
      </c>
      <c r="F26" s="37">
        <v>1192878</v>
      </c>
      <c r="G26" s="36">
        <v>2</v>
      </c>
      <c r="H26" s="37">
        <v>1192878</v>
      </c>
      <c r="I26" s="36">
        <v>2</v>
      </c>
      <c r="J26" s="37">
        <v>1192878</v>
      </c>
      <c r="K26" s="36">
        <v>0</v>
      </c>
      <c r="L26" s="37">
        <v>0</v>
      </c>
      <c r="M26" s="38">
        <v>1.1499999999999999</v>
      </c>
      <c r="N26" s="38">
        <v>2.9419293582719996</v>
      </c>
      <c r="O26" s="38">
        <f t="shared" si="2"/>
        <v>8.2653913043478262</v>
      </c>
      <c r="P26" s="37">
        <v>0</v>
      </c>
      <c r="Q26" s="37">
        <v>0</v>
      </c>
    </row>
    <row r="27" spans="1:17" x14ac:dyDescent="0.25">
      <c r="A27" s="36" t="s">
        <v>27</v>
      </c>
      <c r="B27" s="37">
        <v>3500000</v>
      </c>
      <c r="C27" s="37">
        <v>3500000</v>
      </c>
      <c r="D27" s="37">
        <v>2447240</v>
      </c>
      <c r="E27" s="36">
        <v>8</v>
      </c>
      <c r="F27" s="37">
        <v>3500000</v>
      </c>
      <c r="G27" s="36">
        <v>1</v>
      </c>
      <c r="H27" s="37">
        <v>3500000</v>
      </c>
      <c r="I27" s="36">
        <v>1</v>
      </c>
      <c r="J27" s="37">
        <v>3500000</v>
      </c>
      <c r="K27" s="36">
        <v>0</v>
      </c>
      <c r="L27" s="37">
        <v>0</v>
      </c>
      <c r="M27" s="38">
        <v>4.3725961538461542</v>
      </c>
      <c r="N27" s="38">
        <v>13.858720119999999</v>
      </c>
      <c r="O27" s="38">
        <f t="shared" si="2"/>
        <v>26.600434782608694</v>
      </c>
      <c r="P27" s="37">
        <v>0</v>
      </c>
      <c r="Q27" s="37">
        <v>0</v>
      </c>
    </row>
    <row r="28" spans="1:17" ht="26.25" x14ac:dyDescent="0.25">
      <c r="A28" s="36" t="s">
        <v>28</v>
      </c>
      <c r="B28" s="37">
        <v>1261298</v>
      </c>
      <c r="C28" s="37">
        <v>1261298</v>
      </c>
      <c r="D28" s="37">
        <v>953694</v>
      </c>
      <c r="E28" s="36">
        <v>2</v>
      </c>
      <c r="F28" s="37">
        <v>1261298</v>
      </c>
      <c r="G28" s="36">
        <v>2</v>
      </c>
      <c r="H28" s="37">
        <v>1261298</v>
      </c>
      <c r="I28" s="36">
        <v>2</v>
      </c>
      <c r="J28" s="37">
        <v>1261298</v>
      </c>
      <c r="K28" s="36">
        <v>0</v>
      </c>
      <c r="L28" s="37">
        <v>0</v>
      </c>
      <c r="M28" s="38">
        <v>2.6235576923076924</v>
      </c>
      <c r="N28" s="38">
        <v>5.4007691220000007</v>
      </c>
      <c r="O28" s="38">
        <f t="shared" si="2"/>
        <v>10.366239130434783</v>
      </c>
      <c r="P28" s="37">
        <v>0</v>
      </c>
      <c r="Q28" s="37">
        <v>0</v>
      </c>
    </row>
    <row r="29" spans="1:17" x14ac:dyDescent="0.25">
      <c r="A29" s="36" t="s">
        <v>29</v>
      </c>
      <c r="B29" s="37">
        <v>794149</v>
      </c>
      <c r="C29" s="37">
        <v>794149</v>
      </c>
      <c r="D29" s="37">
        <v>203265</v>
      </c>
      <c r="E29" s="36">
        <v>3</v>
      </c>
      <c r="F29" s="37">
        <v>794149</v>
      </c>
      <c r="G29" s="36">
        <v>3</v>
      </c>
      <c r="H29" s="37">
        <v>794149</v>
      </c>
      <c r="I29" s="36">
        <v>2</v>
      </c>
      <c r="J29" s="37">
        <v>203265</v>
      </c>
      <c r="K29" s="36">
        <v>0</v>
      </c>
      <c r="L29" s="37">
        <v>0</v>
      </c>
      <c r="M29" s="38">
        <v>0.49903846153846154</v>
      </c>
      <c r="N29" s="38">
        <v>1.151089695</v>
      </c>
      <c r="O29" s="38">
        <f t="shared" si="2"/>
        <v>2.2094021739130434</v>
      </c>
      <c r="P29" s="37">
        <v>0</v>
      </c>
      <c r="Q29" s="37">
        <v>0</v>
      </c>
    </row>
    <row r="30" spans="1:17" x14ac:dyDescent="0.25">
      <c r="A30" s="36" t="s">
        <v>30</v>
      </c>
      <c r="B30" s="37">
        <v>292040</v>
      </c>
      <c r="C30" s="37">
        <v>292040</v>
      </c>
      <c r="D30" s="37">
        <v>43607</v>
      </c>
      <c r="E30" s="36">
        <v>2</v>
      </c>
      <c r="F30" s="37">
        <v>292040</v>
      </c>
      <c r="G30" s="36">
        <v>2</v>
      </c>
      <c r="H30" s="37">
        <v>292040</v>
      </c>
      <c r="I30" s="36">
        <v>2</v>
      </c>
      <c r="J30" s="37">
        <v>292040</v>
      </c>
      <c r="K30" s="36">
        <v>0</v>
      </c>
      <c r="L30" s="37">
        <v>0</v>
      </c>
      <c r="M30" s="38">
        <v>9.5673076923076916E-2</v>
      </c>
      <c r="N30" s="38">
        <v>0.24694638436999999</v>
      </c>
      <c r="O30" s="38">
        <f t="shared" si="2"/>
        <v>0.47398913043478264</v>
      </c>
      <c r="P30" s="37">
        <v>0</v>
      </c>
      <c r="Q30" s="37">
        <v>0</v>
      </c>
    </row>
    <row r="31" spans="1:17" x14ac:dyDescent="0.25">
      <c r="A31" s="36" t="s">
        <v>31</v>
      </c>
      <c r="B31" s="37">
        <v>3033358</v>
      </c>
      <c r="C31" s="37">
        <v>3033358</v>
      </c>
      <c r="D31" s="37">
        <v>1992931</v>
      </c>
      <c r="E31" s="36">
        <v>5</v>
      </c>
      <c r="F31" s="37">
        <v>2969679</v>
      </c>
      <c r="G31" s="36">
        <v>5</v>
      </c>
      <c r="H31" s="37">
        <v>2969679</v>
      </c>
      <c r="I31" s="36">
        <v>5</v>
      </c>
      <c r="J31" s="37">
        <v>2969679</v>
      </c>
      <c r="K31" s="36">
        <v>3</v>
      </c>
      <c r="L31" s="37">
        <v>5082</v>
      </c>
      <c r="M31" s="38">
        <v>9.3658653846153843</v>
      </c>
      <c r="N31" s="38">
        <v>11.285968253</v>
      </c>
      <c r="O31" s="38">
        <f t="shared" si="2"/>
        <v>21.662293478260871</v>
      </c>
      <c r="P31" s="37">
        <v>0</v>
      </c>
      <c r="Q31" s="37">
        <v>0</v>
      </c>
    </row>
    <row r="32" spans="1:17" ht="26.25" x14ac:dyDescent="0.25">
      <c r="A32" s="36" t="s">
        <v>32</v>
      </c>
      <c r="B32" s="37">
        <v>9481139</v>
      </c>
      <c r="C32" s="37">
        <v>9481139</v>
      </c>
      <c r="D32" s="37">
        <v>7243530</v>
      </c>
      <c r="E32" s="36">
        <v>4</v>
      </c>
      <c r="F32" s="37">
        <v>9481139</v>
      </c>
      <c r="G32" s="36">
        <v>4</v>
      </c>
      <c r="H32" s="37">
        <v>9481139</v>
      </c>
      <c r="I32" s="36">
        <v>4</v>
      </c>
      <c r="J32" s="37">
        <v>9481139</v>
      </c>
      <c r="K32" s="36">
        <v>0</v>
      </c>
      <c r="L32" s="37">
        <v>0</v>
      </c>
      <c r="M32" s="38">
        <v>21.261057692307691</v>
      </c>
      <c r="N32" s="38">
        <v>40.657934619690003</v>
      </c>
      <c r="O32" s="38">
        <f t="shared" si="2"/>
        <v>78.734021739130441</v>
      </c>
      <c r="P32" s="37">
        <v>0</v>
      </c>
      <c r="Q32" s="37">
        <v>0</v>
      </c>
    </row>
    <row r="33" spans="1:17" x14ac:dyDescent="0.25">
      <c r="A33" s="36" t="s">
        <v>33</v>
      </c>
      <c r="B33" s="37">
        <v>834512</v>
      </c>
      <c r="C33" s="37">
        <v>834512</v>
      </c>
      <c r="D33" s="37">
        <v>647048</v>
      </c>
      <c r="E33" s="36">
        <v>3</v>
      </c>
      <c r="F33" s="37">
        <v>834512</v>
      </c>
      <c r="G33" s="36">
        <v>3</v>
      </c>
      <c r="H33" s="37">
        <v>834512</v>
      </c>
      <c r="I33" s="36">
        <v>3</v>
      </c>
      <c r="J33" s="37">
        <v>806511</v>
      </c>
      <c r="K33" s="36">
        <v>0</v>
      </c>
      <c r="L33" s="37">
        <v>0</v>
      </c>
      <c r="M33" s="38">
        <v>2.1533653846153844</v>
      </c>
      <c r="N33" s="38">
        <v>3.6642328239999999</v>
      </c>
      <c r="O33" s="38">
        <f t="shared" si="2"/>
        <v>7.0331304347826089</v>
      </c>
      <c r="P33" s="37">
        <v>0</v>
      </c>
      <c r="Q33" s="37">
        <v>0</v>
      </c>
    </row>
    <row r="34" spans="1:17" x14ac:dyDescent="0.25">
      <c r="A34" s="36" t="s">
        <v>34</v>
      </c>
      <c r="B34" s="37">
        <v>1500000</v>
      </c>
      <c r="C34" s="37">
        <v>1500000</v>
      </c>
      <c r="D34" s="37">
        <v>513742</v>
      </c>
      <c r="E34" s="36">
        <v>1</v>
      </c>
      <c r="F34" s="37">
        <v>1500000</v>
      </c>
      <c r="G34" s="36">
        <v>1</v>
      </c>
      <c r="H34" s="37">
        <v>1500000</v>
      </c>
      <c r="I34" s="36">
        <v>1</v>
      </c>
      <c r="J34" s="37">
        <v>1500000</v>
      </c>
      <c r="K34" s="36">
        <v>0</v>
      </c>
      <c r="L34" s="37">
        <v>0</v>
      </c>
      <c r="M34" s="38">
        <v>0.32067307692307695</v>
      </c>
      <c r="N34" s="38">
        <v>1.877213268</v>
      </c>
      <c r="O34" s="38">
        <f t="shared" si="2"/>
        <v>5.5841521739130435</v>
      </c>
      <c r="P34" s="37">
        <v>0</v>
      </c>
      <c r="Q34" s="37">
        <v>0</v>
      </c>
    </row>
    <row r="35" spans="1:17" x14ac:dyDescent="0.25">
      <c r="A35" s="36" t="s">
        <v>35</v>
      </c>
      <c r="B35" s="37">
        <v>1850000</v>
      </c>
      <c r="C35" s="37">
        <v>1850000</v>
      </c>
      <c r="D35" s="37">
        <v>1354543</v>
      </c>
      <c r="E35" s="36">
        <v>1</v>
      </c>
      <c r="F35" s="37">
        <v>1850000</v>
      </c>
      <c r="G35" s="36">
        <v>1</v>
      </c>
      <c r="H35" s="37">
        <v>1850000</v>
      </c>
      <c r="I35" s="36">
        <v>1</v>
      </c>
      <c r="J35" s="37">
        <v>1850000</v>
      </c>
      <c r="K35" s="36">
        <v>0</v>
      </c>
      <c r="L35" s="37">
        <v>0</v>
      </c>
      <c r="M35" s="38">
        <v>14.57451923076923</v>
      </c>
      <c r="N35" s="38">
        <v>4.9495001219999999</v>
      </c>
      <c r="O35" s="38">
        <f t="shared" si="2"/>
        <v>14.723293478260869</v>
      </c>
      <c r="P35" s="37">
        <v>0</v>
      </c>
      <c r="Q35" s="37">
        <v>0</v>
      </c>
    </row>
    <row r="36" spans="1:17" x14ac:dyDescent="0.25">
      <c r="A36" s="36" t="s">
        <v>36</v>
      </c>
      <c r="B36" s="37">
        <v>5103575</v>
      </c>
      <c r="C36" s="37">
        <v>5103575</v>
      </c>
      <c r="D36" s="37">
        <v>4375618</v>
      </c>
      <c r="E36" s="36">
        <v>2</v>
      </c>
      <c r="F36" s="37">
        <v>5033575</v>
      </c>
      <c r="G36" s="36">
        <v>2</v>
      </c>
      <c r="H36" s="37">
        <v>5033575</v>
      </c>
      <c r="I36" s="36">
        <v>2</v>
      </c>
      <c r="J36" s="37">
        <v>5033575</v>
      </c>
      <c r="K36" s="36">
        <v>0</v>
      </c>
      <c r="L36" s="37">
        <v>0</v>
      </c>
      <c r="M36" s="38">
        <v>7.8038461538461537</v>
      </c>
      <c r="N36" s="38">
        <v>24.779124734000003</v>
      </c>
      <c r="O36" s="38">
        <f t="shared" si="2"/>
        <v>47.561065217391302</v>
      </c>
      <c r="P36" s="37">
        <v>0</v>
      </c>
      <c r="Q36" s="37">
        <v>0</v>
      </c>
    </row>
    <row r="37" spans="1:17" x14ac:dyDescent="0.25">
      <c r="A37" s="36" t="s">
        <v>37</v>
      </c>
      <c r="B37" s="37">
        <v>11719336</v>
      </c>
      <c r="C37" s="37">
        <v>11719336</v>
      </c>
      <c r="D37" s="37">
        <v>7866296</v>
      </c>
      <c r="E37" s="36">
        <v>3</v>
      </c>
      <c r="F37" s="37">
        <v>10365664</v>
      </c>
      <c r="G37" s="36">
        <v>3</v>
      </c>
      <c r="H37" s="37">
        <v>10365664</v>
      </c>
      <c r="I37" s="36">
        <v>3</v>
      </c>
      <c r="J37" s="37">
        <v>10365664</v>
      </c>
      <c r="K37" s="36">
        <v>0</v>
      </c>
      <c r="L37" s="37">
        <v>0</v>
      </c>
      <c r="M37" s="38">
        <v>15.385096153846154</v>
      </c>
      <c r="N37" s="38">
        <v>44.546834248000003</v>
      </c>
      <c r="O37" s="38">
        <f t="shared" si="2"/>
        <v>85.503217391304347</v>
      </c>
      <c r="P37" s="37">
        <v>0</v>
      </c>
      <c r="Q37" s="37">
        <v>0</v>
      </c>
    </row>
    <row r="38" spans="1:17" x14ac:dyDescent="0.25">
      <c r="A38" s="36" t="s">
        <v>38</v>
      </c>
      <c r="B38" s="37">
        <v>4474546</v>
      </c>
      <c r="C38" s="37">
        <v>4474546</v>
      </c>
      <c r="D38" s="37">
        <v>3299330</v>
      </c>
      <c r="E38" s="36">
        <v>3</v>
      </c>
      <c r="F38" s="37">
        <v>4474546</v>
      </c>
      <c r="G38" s="36">
        <v>3</v>
      </c>
      <c r="H38" s="37">
        <v>4474546</v>
      </c>
      <c r="I38" s="36">
        <v>3</v>
      </c>
      <c r="J38" s="37">
        <v>4474546</v>
      </c>
      <c r="K38" s="36">
        <v>1</v>
      </c>
      <c r="L38" s="37">
        <v>68469</v>
      </c>
      <c r="M38" s="38">
        <v>15.371153846153845</v>
      </c>
      <c r="N38" s="38">
        <v>18.68410579</v>
      </c>
      <c r="O38" s="38">
        <f t="shared" si="2"/>
        <v>35.862282608695651</v>
      </c>
      <c r="P38" s="37">
        <v>0</v>
      </c>
      <c r="Q38" s="37">
        <v>0</v>
      </c>
    </row>
    <row r="39" spans="1:17" x14ac:dyDescent="0.25">
      <c r="A39" s="36" t="s">
        <v>39</v>
      </c>
      <c r="B39" s="37">
        <v>1800000</v>
      </c>
      <c r="C39" s="37">
        <v>1800000</v>
      </c>
      <c r="D39" s="37">
        <v>0</v>
      </c>
      <c r="E39" s="36">
        <v>2</v>
      </c>
      <c r="F39" s="37">
        <v>1800000</v>
      </c>
      <c r="G39" s="36">
        <v>2</v>
      </c>
      <c r="H39" s="37">
        <v>1800000</v>
      </c>
      <c r="I39" s="36">
        <v>2</v>
      </c>
      <c r="J39" s="37">
        <v>1800000</v>
      </c>
      <c r="K39" s="36">
        <v>0</v>
      </c>
      <c r="L39" s="37">
        <v>0</v>
      </c>
      <c r="M39" s="38">
        <v>0</v>
      </c>
      <c r="N39" s="38">
        <v>0</v>
      </c>
      <c r="O39" s="38">
        <f t="shared" si="2"/>
        <v>0</v>
      </c>
      <c r="P39" s="37">
        <v>0</v>
      </c>
      <c r="Q39" s="37">
        <v>0</v>
      </c>
    </row>
    <row r="40" spans="1:17" x14ac:dyDescent="0.25">
      <c r="A40" s="36" t="s">
        <v>40</v>
      </c>
      <c r="B40" s="37">
        <v>1664722</v>
      </c>
      <c r="C40" s="37">
        <v>1664722</v>
      </c>
      <c r="D40" s="37">
        <v>1640523</v>
      </c>
      <c r="E40" s="36">
        <v>2</v>
      </c>
      <c r="F40" s="37">
        <v>1664722</v>
      </c>
      <c r="G40" s="36">
        <v>2</v>
      </c>
      <c r="H40" s="37">
        <v>1664722</v>
      </c>
      <c r="I40" s="36">
        <v>2</v>
      </c>
      <c r="J40" s="37">
        <v>1664722</v>
      </c>
      <c r="K40" s="36">
        <v>2</v>
      </c>
      <c r="L40" s="37">
        <v>1640523</v>
      </c>
      <c r="M40" s="38">
        <v>2.6346153846153846</v>
      </c>
      <c r="N40" s="38">
        <v>9.290281749</v>
      </c>
      <c r="O40" s="38">
        <f t="shared" si="2"/>
        <v>17.831771739130435</v>
      </c>
      <c r="P40" s="37">
        <v>0</v>
      </c>
      <c r="Q40" s="37">
        <v>0</v>
      </c>
    </row>
    <row r="41" spans="1:17" x14ac:dyDescent="0.25">
      <c r="A41" s="36" t="s">
        <v>41</v>
      </c>
      <c r="B41" s="37">
        <v>1848700</v>
      </c>
      <c r="C41" s="37">
        <v>1848700</v>
      </c>
      <c r="D41" s="37">
        <v>1362845</v>
      </c>
      <c r="E41" s="36">
        <v>1</v>
      </c>
      <c r="F41" s="37">
        <v>1843106</v>
      </c>
      <c r="G41" s="36">
        <v>1</v>
      </c>
      <c r="H41" s="37">
        <v>1843106</v>
      </c>
      <c r="I41" s="36">
        <v>1</v>
      </c>
      <c r="J41" s="37">
        <v>1843106</v>
      </c>
      <c r="K41" s="36">
        <v>0</v>
      </c>
      <c r="L41" s="37">
        <v>0</v>
      </c>
      <c r="M41" s="38">
        <v>4.8187499999999996</v>
      </c>
      <c r="N41" s="38">
        <v>8.5886479295999987</v>
      </c>
      <c r="O41" s="38">
        <f t="shared" si="2"/>
        <v>14.813532608695652</v>
      </c>
      <c r="P41" s="37">
        <v>0</v>
      </c>
      <c r="Q41" s="37">
        <v>0</v>
      </c>
    </row>
    <row r="42" spans="1:17" ht="26.25" x14ac:dyDescent="0.25">
      <c r="A42" s="36" t="s">
        <v>42</v>
      </c>
      <c r="B42" s="37">
        <v>3985000</v>
      </c>
      <c r="C42" s="37">
        <v>3985000</v>
      </c>
      <c r="D42" s="37">
        <v>3922679</v>
      </c>
      <c r="E42" s="36">
        <v>2</v>
      </c>
      <c r="F42" s="37">
        <v>3985000</v>
      </c>
      <c r="G42" s="36">
        <v>2</v>
      </c>
      <c r="H42" s="37">
        <v>3985000</v>
      </c>
      <c r="I42" s="36">
        <v>2</v>
      </c>
      <c r="J42" s="37">
        <v>3985000</v>
      </c>
      <c r="K42" s="36">
        <v>0</v>
      </c>
      <c r="L42" s="37">
        <v>0</v>
      </c>
      <c r="M42" s="38">
        <v>5.6913461538461538</v>
      </c>
      <c r="N42" s="38">
        <v>22.214131177000002</v>
      </c>
      <c r="O42" s="38">
        <f t="shared" si="2"/>
        <v>42.637815217391307</v>
      </c>
      <c r="P42" s="37">
        <v>0</v>
      </c>
      <c r="Q42" s="37">
        <v>0</v>
      </c>
    </row>
    <row r="43" spans="1:17" x14ac:dyDescent="0.25">
      <c r="A43" s="36" t="s">
        <v>43</v>
      </c>
      <c r="B43" s="37">
        <v>14500000</v>
      </c>
      <c r="C43" s="37">
        <v>14500000</v>
      </c>
      <c r="D43" s="37">
        <v>5618789</v>
      </c>
      <c r="E43" s="36">
        <v>2</v>
      </c>
      <c r="F43" s="37">
        <v>14500000</v>
      </c>
      <c r="G43" s="36">
        <v>2</v>
      </c>
      <c r="H43" s="37">
        <v>14500000</v>
      </c>
      <c r="I43" s="36">
        <v>2</v>
      </c>
      <c r="J43" s="37">
        <v>14500000</v>
      </c>
      <c r="K43" s="36">
        <v>1</v>
      </c>
      <c r="L43" s="37">
        <v>5500000</v>
      </c>
      <c r="M43" s="38">
        <v>6.5403846153846157</v>
      </c>
      <c r="N43" s="38">
        <v>31.819202107000002</v>
      </c>
      <c r="O43" s="38">
        <f t="shared" si="2"/>
        <v>61.073793478260868</v>
      </c>
      <c r="P43" s="37">
        <v>0</v>
      </c>
      <c r="Q43" s="37">
        <v>0</v>
      </c>
    </row>
    <row r="44" spans="1:17" x14ac:dyDescent="0.25">
      <c r="A44" s="36" t="s">
        <v>44</v>
      </c>
      <c r="B44" s="37">
        <v>2750000</v>
      </c>
      <c r="C44" s="37">
        <v>2750000</v>
      </c>
      <c r="D44" s="37">
        <v>2583427</v>
      </c>
      <c r="E44" s="36">
        <v>4</v>
      </c>
      <c r="F44" s="37">
        <v>2453486</v>
      </c>
      <c r="G44" s="36">
        <v>4</v>
      </c>
      <c r="H44" s="37">
        <v>2453486</v>
      </c>
      <c r="I44" s="36">
        <v>3</v>
      </c>
      <c r="J44" s="37">
        <v>2375970</v>
      </c>
      <c r="K44" s="36">
        <v>1</v>
      </c>
      <c r="L44" s="37">
        <v>1</v>
      </c>
      <c r="M44" s="38">
        <v>4.4879807692307692</v>
      </c>
      <c r="N44" s="38">
        <v>14.62994455265</v>
      </c>
      <c r="O44" s="38">
        <f t="shared" si="2"/>
        <v>28.080728260869567</v>
      </c>
      <c r="P44" s="37">
        <v>0</v>
      </c>
      <c r="Q44" s="37">
        <v>0</v>
      </c>
    </row>
    <row r="45" spans="1:17" x14ac:dyDescent="0.25">
      <c r="A45" s="36" t="s">
        <v>45</v>
      </c>
      <c r="B45" s="37">
        <v>10832000</v>
      </c>
      <c r="C45" s="37">
        <v>10832000</v>
      </c>
      <c r="D45" s="37">
        <v>1278213</v>
      </c>
      <c r="E45" s="36">
        <v>3</v>
      </c>
      <c r="F45" s="37">
        <v>9126000</v>
      </c>
      <c r="G45" s="36">
        <v>3</v>
      </c>
      <c r="H45" s="37">
        <v>9125988</v>
      </c>
      <c r="I45" s="36">
        <v>3</v>
      </c>
      <c r="J45" s="37">
        <v>9125988</v>
      </c>
      <c r="K45" s="36">
        <v>0</v>
      </c>
      <c r="L45" s="37">
        <v>0</v>
      </c>
      <c r="M45" s="38">
        <v>4.040865384615385</v>
      </c>
      <c r="N45" s="38">
        <v>4.6705903019999999</v>
      </c>
      <c r="O45" s="38">
        <f t="shared" si="2"/>
        <v>13.893619565217392</v>
      </c>
      <c r="P45" s="37">
        <v>0</v>
      </c>
      <c r="Q45" s="37">
        <v>0</v>
      </c>
    </row>
    <row r="46" spans="1:17" x14ac:dyDescent="0.25">
      <c r="A46" s="36" t="s">
        <v>46</v>
      </c>
      <c r="B46" s="37">
        <v>728810</v>
      </c>
      <c r="C46" s="37">
        <v>728810</v>
      </c>
      <c r="D46" s="37">
        <v>680374</v>
      </c>
      <c r="E46" s="36">
        <v>3</v>
      </c>
      <c r="F46" s="37">
        <v>680374</v>
      </c>
      <c r="G46" s="36">
        <v>3</v>
      </c>
      <c r="H46" s="37">
        <v>680374</v>
      </c>
      <c r="I46" s="36">
        <v>3</v>
      </c>
      <c r="J46" s="37">
        <v>680374</v>
      </c>
      <c r="K46" s="36">
        <v>0</v>
      </c>
      <c r="L46" s="37">
        <v>0</v>
      </c>
      <c r="M46" s="38">
        <v>0.83028846153846159</v>
      </c>
      <c r="N46" s="38">
        <v>3.8529579620000001</v>
      </c>
      <c r="O46" s="38">
        <f t="shared" si="2"/>
        <v>7.3953695652173916</v>
      </c>
      <c r="P46" s="37">
        <v>0</v>
      </c>
      <c r="Q46" s="37">
        <v>0</v>
      </c>
    </row>
    <row r="47" spans="1:17" x14ac:dyDescent="0.25">
      <c r="A47" s="36" t="s">
        <v>47</v>
      </c>
      <c r="B47" s="37">
        <v>2565000</v>
      </c>
      <c r="C47" s="37">
        <v>2565000</v>
      </c>
      <c r="D47" s="37">
        <v>969521</v>
      </c>
      <c r="E47" s="36">
        <v>6</v>
      </c>
      <c r="F47" s="37">
        <v>2565000</v>
      </c>
      <c r="G47" s="36">
        <v>6</v>
      </c>
      <c r="H47" s="37">
        <v>2565000</v>
      </c>
      <c r="I47" s="36">
        <v>6</v>
      </c>
      <c r="J47" s="37">
        <v>2565000</v>
      </c>
      <c r="K47" s="36">
        <v>0</v>
      </c>
      <c r="L47" s="37">
        <v>0</v>
      </c>
      <c r="M47" s="38">
        <v>3.3615384615384616</v>
      </c>
      <c r="N47" s="38">
        <v>5.4903974230000001</v>
      </c>
      <c r="O47" s="38">
        <f t="shared" si="2"/>
        <v>10.538271739130435</v>
      </c>
      <c r="P47" s="37">
        <v>0</v>
      </c>
      <c r="Q47" s="37">
        <v>0</v>
      </c>
    </row>
    <row r="48" spans="1:17" x14ac:dyDescent="0.25">
      <c r="A48" s="36" t="s">
        <v>48</v>
      </c>
      <c r="B48" s="37">
        <v>5178291</v>
      </c>
      <c r="C48" s="37">
        <v>5178291</v>
      </c>
      <c r="D48" s="37">
        <v>3845305</v>
      </c>
      <c r="E48" s="36">
        <v>1</v>
      </c>
      <c r="F48" s="37">
        <v>4474339</v>
      </c>
      <c r="G48" s="36">
        <v>1</v>
      </c>
      <c r="H48" s="37">
        <v>4474339</v>
      </c>
      <c r="I48" s="36">
        <v>1</v>
      </c>
      <c r="J48" s="37">
        <v>4474339</v>
      </c>
      <c r="K48" s="36">
        <v>0</v>
      </c>
      <c r="L48" s="37">
        <v>0</v>
      </c>
      <c r="M48" s="38">
        <v>6.907692307692308</v>
      </c>
      <c r="N48" s="38">
        <v>21.583696965000001</v>
      </c>
      <c r="O48" s="38">
        <f t="shared" si="2"/>
        <v>41.796793478260867</v>
      </c>
      <c r="P48" s="37">
        <v>0</v>
      </c>
      <c r="Q48" s="37">
        <v>0</v>
      </c>
    </row>
    <row r="49" spans="1:17" x14ac:dyDescent="0.25">
      <c r="A49" s="36" t="s">
        <v>49</v>
      </c>
      <c r="B49" s="37">
        <v>2725219</v>
      </c>
      <c r="C49" s="37">
        <v>2725219</v>
      </c>
      <c r="D49" s="37">
        <v>1882606</v>
      </c>
      <c r="E49" s="36">
        <v>2</v>
      </c>
      <c r="F49" s="37">
        <v>2253248</v>
      </c>
      <c r="G49" s="36">
        <v>2</v>
      </c>
      <c r="H49" s="37">
        <v>2253248</v>
      </c>
      <c r="I49" s="36">
        <v>2</v>
      </c>
      <c r="J49" s="37">
        <v>2253248</v>
      </c>
      <c r="K49" s="36">
        <v>0</v>
      </c>
      <c r="L49" s="37">
        <v>0</v>
      </c>
      <c r="M49" s="38">
        <v>2.5499999999999998</v>
      </c>
      <c r="N49" s="38">
        <v>10.661197778</v>
      </c>
      <c r="O49" s="38">
        <f t="shared" si="2"/>
        <v>20.463108695652174</v>
      </c>
      <c r="P49" s="37">
        <v>0</v>
      </c>
      <c r="Q49" s="37">
        <v>0</v>
      </c>
    </row>
    <row r="50" spans="1:17" x14ac:dyDescent="0.25">
      <c r="A50" s="36" t="s">
        <v>50</v>
      </c>
      <c r="B50" s="37">
        <v>8000000</v>
      </c>
      <c r="C50" s="37">
        <v>8000000</v>
      </c>
      <c r="D50" s="37">
        <v>494325</v>
      </c>
      <c r="E50" s="36">
        <v>2</v>
      </c>
      <c r="F50" s="37">
        <v>7050000</v>
      </c>
      <c r="G50" s="36">
        <v>2</v>
      </c>
      <c r="H50" s="37">
        <v>7050000</v>
      </c>
      <c r="I50" s="36">
        <v>2</v>
      </c>
      <c r="J50" s="37">
        <v>7050000</v>
      </c>
      <c r="K50" s="36">
        <v>0</v>
      </c>
      <c r="L50" s="37">
        <v>0</v>
      </c>
      <c r="M50" s="38">
        <v>1.9427884615384616</v>
      </c>
      <c r="N50" s="38">
        <v>2.7993624750000001</v>
      </c>
      <c r="O50" s="38">
        <f t="shared" si="2"/>
        <v>5.3730978260869566</v>
      </c>
      <c r="P50" s="37">
        <v>0</v>
      </c>
      <c r="Q50" s="37">
        <v>0</v>
      </c>
    </row>
    <row r="51" spans="1:17" x14ac:dyDescent="0.25">
      <c r="A51" s="36" t="s">
        <v>51</v>
      </c>
      <c r="B51" s="37">
        <v>684550</v>
      </c>
      <c r="C51" s="37">
        <v>684550</v>
      </c>
      <c r="D51" s="37">
        <v>676145</v>
      </c>
      <c r="E51" s="36">
        <v>1</v>
      </c>
      <c r="F51" s="37">
        <v>684550</v>
      </c>
      <c r="G51" s="36">
        <v>1</v>
      </c>
      <c r="H51" s="37">
        <v>684550</v>
      </c>
      <c r="I51" s="36">
        <v>1</v>
      </c>
      <c r="J51" s="37">
        <v>684550</v>
      </c>
      <c r="K51" s="36">
        <v>1</v>
      </c>
      <c r="L51" s="37">
        <v>676145</v>
      </c>
      <c r="M51" s="38">
        <v>1.0442307692307693</v>
      </c>
      <c r="N51" s="38">
        <v>3.8290091350000002</v>
      </c>
      <c r="O51" s="38">
        <f t="shared" si="2"/>
        <v>7.3494021739130435</v>
      </c>
      <c r="P51" s="37">
        <v>0</v>
      </c>
      <c r="Q51" s="37">
        <v>0</v>
      </c>
    </row>
    <row r="52" spans="1:17" x14ac:dyDescent="0.25">
      <c r="A52" s="36" t="s">
        <v>52</v>
      </c>
      <c r="B52" s="37">
        <v>1000000</v>
      </c>
      <c r="C52" s="37">
        <v>1000000</v>
      </c>
      <c r="D52" s="37">
        <v>866749</v>
      </c>
      <c r="E52" s="36">
        <v>1</v>
      </c>
      <c r="F52" s="37">
        <v>886264</v>
      </c>
      <c r="G52" s="36">
        <v>1</v>
      </c>
      <c r="H52" s="37">
        <v>886264</v>
      </c>
      <c r="I52" s="36">
        <v>1</v>
      </c>
      <c r="J52" s="37">
        <v>886264</v>
      </c>
      <c r="K52" s="36">
        <v>0</v>
      </c>
      <c r="L52" s="37">
        <v>0</v>
      </c>
      <c r="M52" s="38">
        <v>0.42980769230769234</v>
      </c>
      <c r="N52" s="38">
        <v>4.9083995869999999</v>
      </c>
      <c r="O52" s="38">
        <f t="shared" si="2"/>
        <v>9.4211847826086963</v>
      </c>
      <c r="P52" s="37">
        <v>0</v>
      </c>
      <c r="Q52" s="37">
        <v>0</v>
      </c>
    </row>
    <row r="53" spans="1:17" x14ac:dyDescent="0.25">
      <c r="A53" s="36" t="s">
        <v>53</v>
      </c>
      <c r="B53" s="37">
        <v>1915621</v>
      </c>
      <c r="C53" s="37">
        <v>1915621</v>
      </c>
      <c r="D53" s="37">
        <v>1604260</v>
      </c>
      <c r="E53" s="36">
        <v>1</v>
      </c>
      <c r="F53" s="37">
        <v>1915621</v>
      </c>
      <c r="G53" s="36">
        <v>1</v>
      </c>
      <c r="H53" s="37">
        <v>1915621</v>
      </c>
      <c r="I53" s="36">
        <v>1</v>
      </c>
      <c r="J53" s="37">
        <v>1915621</v>
      </c>
      <c r="K53" s="36">
        <v>0</v>
      </c>
      <c r="L53" s="37">
        <v>0</v>
      </c>
      <c r="M53" s="38">
        <v>3.65</v>
      </c>
      <c r="N53" s="38">
        <v>9.0849243800000004</v>
      </c>
      <c r="O53" s="38">
        <f t="shared" si="2"/>
        <v>17.437608695652173</v>
      </c>
      <c r="P53" s="37">
        <v>0</v>
      </c>
      <c r="Q53" s="37">
        <v>0</v>
      </c>
    </row>
    <row r="54" spans="1:17" x14ac:dyDescent="0.25">
      <c r="A54" s="36" t="s">
        <v>54</v>
      </c>
      <c r="B54" s="37">
        <v>1683378</v>
      </c>
      <c r="C54" s="37">
        <v>1683378</v>
      </c>
      <c r="D54" s="37">
        <v>468950</v>
      </c>
      <c r="E54" s="36">
        <v>3</v>
      </c>
      <c r="F54" s="37">
        <v>1683378</v>
      </c>
      <c r="G54" s="36">
        <v>3</v>
      </c>
      <c r="H54" s="37">
        <v>1683378</v>
      </c>
      <c r="I54" s="36">
        <v>3</v>
      </c>
      <c r="J54" s="37">
        <v>1683378</v>
      </c>
      <c r="K54" s="36">
        <v>0</v>
      </c>
      <c r="L54" s="37">
        <v>0</v>
      </c>
      <c r="M54" s="38">
        <v>3.6841346153846155</v>
      </c>
      <c r="N54" s="38">
        <v>1.713541473</v>
      </c>
      <c r="O54" s="38">
        <f t="shared" si="2"/>
        <v>5.097282608695652</v>
      </c>
      <c r="P54" s="37">
        <v>0</v>
      </c>
      <c r="Q54" s="37">
        <v>0</v>
      </c>
    </row>
    <row r="55" spans="1:17" x14ac:dyDescent="0.25">
      <c r="A55" s="36" t="s">
        <v>55</v>
      </c>
      <c r="B55" s="37">
        <v>986237</v>
      </c>
      <c r="C55" s="37">
        <v>986237</v>
      </c>
      <c r="D55" s="37">
        <v>986237</v>
      </c>
      <c r="E55" s="36">
        <v>3</v>
      </c>
      <c r="F55" s="37">
        <v>986237</v>
      </c>
      <c r="G55" s="36">
        <v>3</v>
      </c>
      <c r="H55" s="37">
        <v>986237</v>
      </c>
      <c r="I55" s="36">
        <v>3</v>
      </c>
      <c r="J55" s="37">
        <v>986237</v>
      </c>
      <c r="K55" s="36">
        <v>3</v>
      </c>
      <c r="L55" s="37">
        <v>986237</v>
      </c>
      <c r="M55" s="38">
        <v>2.3798076923076925</v>
      </c>
      <c r="N55" s="38">
        <v>5.5850601310000005</v>
      </c>
      <c r="O55" s="38">
        <f t="shared" si="2"/>
        <v>10.719967391304348</v>
      </c>
      <c r="P55" s="37">
        <v>0</v>
      </c>
      <c r="Q55" s="37">
        <v>0</v>
      </c>
    </row>
    <row r="56" spans="1:17" x14ac:dyDescent="0.25">
      <c r="A56" s="36" t="s">
        <v>56</v>
      </c>
      <c r="B56" s="37">
        <v>1315224</v>
      </c>
      <c r="C56" s="37">
        <v>1315224</v>
      </c>
      <c r="D56" s="37">
        <v>938772</v>
      </c>
      <c r="E56" s="36">
        <v>2</v>
      </c>
      <c r="F56" s="37">
        <v>1079349</v>
      </c>
      <c r="G56" s="36">
        <v>2</v>
      </c>
      <c r="H56" s="37">
        <v>1079349</v>
      </c>
      <c r="I56" s="36">
        <v>2</v>
      </c>
      <c r="J56" s="37">
        <v>1079349</v>
      </c>
      <c r="K56" s="36">
        <v>2</v>
      </c>
      <c r="L56" s="37">
        <v>890232</v>
      </c>
      <c r="M56" s="38">
        <v>1.4802884615384615</v>
      </c>
      <c r="N56" s="38">
        <v>5.3162658360000004</v>
      </c>
      <c r="O56" s="38">
        <f t="shared" si="2"/>
        <v>10.20404347826087</v>
      </c>
      <c r="P56" s="37">
        <v>0</v>
      </c>
      <c r="Q56" s="37">
        <v>0</v>
      </c>
    </row>
    <row r="57" spans="1:17" x14ac:dyDescent="0.25">
      <c r="A57" s="36" t="s">
        <v>57</v>
      </c>
      <c r="B57" s="37">
        <v>4300485</v>
      </c>
      <c r="C57" s="37">
        <v>4300485</v>
      </c>
      <c r="D57" s="37">
        <v>3656006</v>
      </c>
      <c r="E57" s="36">
        <v>2</v>
      </c>
      <c r="F57" s="37">
        <v>3904796</v>
      </c>
      <c r="G57" s="36">
        <v>2</v>
      </c>
      <c r="H57" s="37">
        <v>3904796</v>
      </c>
      <c r="I57" s="36">
        <v>2</v>
      </c>
      <c r="J57" s="37">
        <v>3904796</v>
      </c>
      <c r="K57" s="36">
        <v>0</v>
      </c>
      <c r="L57" s="37">
        <v>0</v>
      </c>
      <c r="M57" s="38">
        <v>6.4927884615384617</v>
      </c>
      <c r="N57" s="38">
        <v>20.703959486280002</v>
      </c>
      <c r="O57" s="38">
        <f t="shared" si="2"/>
        <v>39.739195652173912</v>
      </c>
      <c r="P57" s="37">
        <v>0</v>
      </c>
      <c r="Q57" s="37">
        <v>0</v>
      </c>
    </row>
    <row r="58" spans="1:17" x14ac:dyDescent="0.25">
      <c r="A58" s="36" t="s">
        <v>58</v>
      </c>
      <c r="B58" s="37">
        <v>14951428</v>
      </c>
      <c r="C58" s="37">
        <v>14951428</v>
      </c>
      <c r="D58" s="37">
        <v>1987430</v>
      </c>
      <c r="E58" s="36">
        <v>3</v>
      </c>
      <c r="F58" s="37">
        <v>14951428</v>
      </c>
      <c r="G58" s="36">
        <v>3</v>
      </c>
      <c r="H58" s="37">
        <v>14951428</v>
      </c>
      <c r="I58" s="36">
        <v>3</v>
      </c>
      <c r="J58" s="37">
        <v>14951428</v>
      </c>
      <c r="K58" s="36">
        <v>0</v>
      </c>
      <c r="L58" s="37">
        <v>0</v>
      </c>
      <c r="M58" s="38">
        <v>3.7918269230769233</v>
      </c>
      <c r="N58" s="38">
        <v>11.254816090000002</v>
      </c>
      <c r="O58" s="38">
        <f t="shared" si="2"/>
        <v>21.602499999999999</v>
      </c>
      <c r="P58" s="37">
        <v>0</v>
      </c>
      <c r="Q58" s="37">
        <v>0</v>
      </c>
    </row>
    <row r="59" spans="1:17" ht="26.25" x14ac:dyDescent="0.25">
      <c r="A59" s="36" t="s">
        <v>59</v>
      </c>
      <c r="B59" s="37">
        <v>4875537</v>
      </c>
      <c r="C59" s="37">
        <v>4875537</v>
      </c>
      <c r="D59" s="37">
        <v>2216437</v>
      </c>
      <c r="E59" s="36">
        <v>1</v>
      </c>
      <c r="F59" s="37">
        <v>3420000</v>
      </c>
      <c r="G59" s="36">
        <v>1</v>
      </c>
      <c r="H59" s="37">
        <v>3420000</v>
      </c>
      <c r="I59" s="36">
        <v>1</v>
      </c>
      <c r="J59" s="37">
        <v>3420000</v>
      </c>
      <c r="K59" s="36">
        <v>0</v>
      </c>
      <c r="L59" s="37">
        <v>0</v>
      </c>
      <c r="M59" s="38">
        <v>6.5442307692307695</v>
      </c>
      <c r="N59" s="38">
        <v>13.967985973999999</v>
      </c>
      <c r="O59" s="38">
        <f t="shared" si="2"/>
        <v>24.09170652173913</v>
      </c>
      <c r="P59" s="37">
        <v>0</v>
      </c>
      <c r="Q59" s="37">
        <v>0</v>
      </c>
    </row>
    <row r="60" spans="1:17" x14ac:dyDescent="0.25">
      <c r="A60" s="36" t="s">
        <v>60</v>
      </c>
      <c r="B60" s="37">
        <v>1886000</v>
      </c>
      <c r="C60" s="37">
        <v>1886000</v>
      </c>
      <c r="D60" s="37">
        <v>1775515</v>
      </c>
      <c r="E60" s="36">
        <v>2</v>
      </c>
      <c r="F60" s="37">
        <v>1749135</v>
      </c>
      <c r="G60" s="36">
        <v>2</v>
      </c>
      <c r="H60" s="37">
        <v>1749135</v>
      </c>
      <c r="I60" s="36">
        <v>2</v>
      </c>
      <c r="J60" s="37">
        <v>1749135</v>
      </c>
      <c r="K60" s="36">
        <v>1</v>
      </c>
      <c r="L60" s="37">
        <v>1544163</v>
      </c>
      <c r="M60" s="38">
        <v>3.7302884615384615</v>
      </c>
      <c r="N60" s="38">
        <v>10.054741444999999</v>
      </c>
      <c r="O60" s="38">
        <f t="shared" si="2"/>
        <v>19.299076086956521</v>
      </c>
      <c r="P60" s="37">
        <v>0</v>
      </c>
      <c r="Q60" s="37">
        <v>0</v>
      </c>
    </row>
    <row r="61" spans="1:17" ht="26.25" x14ac:dyDescent="0.25">
      <c r="A61" s="36" t="s">
        <v>61</v>
      </c>
      <c r="B61" s="37">
        <v>3114764</v>
      </c>
      <c r="C61" s="37">
        <v>3114764</v>
      </c>
      <c r="D61" s="37">
        <v>3011655</v>
      </c>
      <c r="E61" s="36">
        <v>3</v>
      </c>
      <c r="F61" s="37">
        <v>3114764</v>
      </c>
      <c r="G61" s="36">
        <v>3</v>
      </c>
      <c r="H61" s="37">
        <v>3114764</v>
      </c>
      <c r="I61" s="36">
        <v>3</v>
      </c>
      <c r="J61" s="37">
        <v>3114764</v>
      </c>
      <c r="K61" s="36">
        <v>1</v>
      </c>
      <c r="L61" s="37">
        <v>248731</v>
      </c>
      <c r="M61" s="38">
        <v>5.3322115384615385</v>
      </c>
      <c r="N61" s="38">
        <v>17.055002265000002</v>
      </c>
      <c r="O61" s="38">
        <f t="shared" si="2"/>
        <v>32.735380434782606</v>
      </c>
      <c r="P61" s="37">
        <v>0</v>
      </c>
      <c r="Q61" s="37">
        <v>0</v>
      </c>
    </row>
    <row r="62" spans="1:17" x14ac:dyDescent="0.25">
      <c r="A62" s="36" t="s">
        <v>62</v>
      </c>
      <c r="B62" s="37">
        <v>556797</v>
      </c>
      <c r="C62" s="37">
        <v>556797</v>
      </c>
      <c r="D62" s="37">
        <v>529661</v>
      </c>
      <c r="E62" s="36">
        <v>3</v>
      </c>
      <c r="F62" s="37">
        <v>529661</v>
      </c>
      <c r="G62" s="36">
        <v>3</v>
      </c>
      <c r="H62" s="37">
        <v>529661</v>
      </c>
      <c r="I62" s="36">
        <v>3</v>
      </c>
      <c r="J62" s="37">
        <v>529661</v>
      </c>
      <c r="K62" s="36">
        <v>3</v>
      </c>
      <c r="L62" s="37">
        <v>529661</v>
      </c>
      <c r="M62" s="38">
        <v>2.0846153846153848</v>
      </c>
      <c r="N62" s="38">
        <v>2.9994702430000002</v>
      </c>
      <c r="O62" s="38">
        <f t="shared" si="2"/>
        <v>5.7571847826086957</v>
      </c>
      <c r="P62" s="37">
        <v>0</v>
      </c>
      <c r="Q62" s="37">
        <v>0</v>
      </c>
    </row>
    <row r="63" spans="1:17" ht="26.25" x14ac:dyDescent="0.25">
      <c r="A63" s="36" t="s">
        <v>63</v>
      </c>
      <c r="B63" s="37">
        <v>9313361</v>
      </c>
      <c r="C63" s="37">
        <v>9313361</v>
      </c>
      <c r="D63" s="37">
        <v>7447260</v>
      </c>
      <c r="E63" s="36">
        <v>2</v>
      </c>
      <c r="F63" s="37">
        <v>7447262</v>
      </c>
      <c r="G63" s="36">
        <v>2</v>
      </c>
      <c r="H63" s="37">
        <v>7447262</v>
      </c>
      <c r="I63" s="36">
        <v>2</v>
      </c>
      <c r="J63" s="37">
        <v>7447262</v>
      </c>
      <c r="K63" s="36">
        <v>0</v>
      </c>
      <c r="L63" s="37">
        <v>0</v>
      </c>
      <c r="M63" s="38">
        <v>13.179326923076923</v>
      </c>
      <c r="N63" s="38">
        <v>42.173833380000005</v>
      </c>
      <c r="O63" s="38">
        <f t="shared" si="2"/>
        <v>80.948478260869564</v>
      </c>
      <c r="P63" s="37">
        <v>0</v>
      </c>
      <c r="Q63" s="37">
        <v>0</v>
      </c>
    </row>
    <row r="64" spans="1:17" x14ac:dyDescent="0.25">
      <c r="A64" s="36" t="s">
        <v>64</v>
      </c>
      <c r="B64" s="37">
        <v>6740778</v>
      </c>
      <c r="C64" s="37">
        <v>6740778</v>
      </c>
      <c r="D64" s="37">
        <v>6040717</v>
      </c>
      <c r="E64" s="36">
        <v>3</v>
      </c>
      <c r="F64" s="37">
        <v>6740778</v>
      </c>
      <c r="G64" s="36">
        <v>3</v>
      </c>
      <c r="H64" s="37">
        <v>6740778</v>
      </c>
      <c r="I64" s="36">
        <v>3</v>
      </c>
      <c r="J64" s="37">
        <v>6740778</v>
      </c>
      <c r="K64" s="36">
        <v>1</v>
      </c>
      <c r="L64" s="37">
        <v>75340</v>
      </c>
      <c r="M64" s="38">
        <v>13.483653846153846</v>
      </c>
      <c r="N64" s="38">
        <v>34.208580371000004</v>
      </c>
      <c r="O64" s="38">
        <f t="shared" si="2"/>
        <v>65.659967391304349</v>
      </c>
      <c r="P64" s="37">
        <v>0</v>
      </c>
      <c r="Q64" s="37">
        <v>0</v>
      </c>
    </row>
    <row r="65" spans="1:17" x14ac:dyDescent="0.25">
      <c r="A65" s="36" t="s">
        <v>65</v>
      </c>
      <c r="B65" s="37">
        <v>11489921</v>
      </c>
      <c r="C65" s="37">
        <v>11489921</v>
      </c>
      <c r="D65" s="37">
        <v>8886991</v>
      </c>
      <c r="E65" s="36">
        <v>3</v>
      </c>
      <c r="F65" s="37">
        <v>11489921</v>
      </c>
      <c r="G65" s="36">
        <v>3</v>
      </c>
      <c r="H65" s="37">
        <v>11489921</v>
      </c>
      <c r="I65" s="36">
        <v>3</v>
      </c>
      <c r="J65" s="37">
        <v>11489921</v>
      </c>
      <c r="K65" s="36">
        <v>1</v>
      </c>
      <c r="L65" s="37">
        <v>7000000</v>
      </c>
      <c r="M65" s="38">
        <v>57.823557692307695</v>
      </c>
      <c r="N65" s="38">
        <v>50.327030033000007</v>
      </c>
      <c r="O65" s="38">
        <f t="shared" si="2"/>
        <v>96.597728260869559</v>
      </c>
      <c r="P65" s="37">
        <v>0</v>
      </c>
      <c r="Q65" s="37">
        <v>0</v>
      </c>
    </row>
    <row r="66" spans="1:17" x14ac:dyDescent="0.25">
      <c r="A66" s="36" t="s">
        <v>66</v>
      </c>
      <c r="B66" s="37">
        <v>1937647</v>
      </c>
      <c r="C66" s="37">
        <v>1937647</v>
      </c>
      <c r="D66" s="37">
        <v>1808313</v>
      </c>
      <c r="E66" s="36">
        <v>1</v>
      </c>
      <c r="F66" s="37">
        <v>1937346</v>
      </c>
      <c r="G66" s="36">
        <v>1</v>
      </c>
      <c r="H66" s="37">
        <v>1937346</v>
      </c>
      <c r="I66" s="36">
        <v>1</v>
      </c>
      <c r="J66" s="37">
        <v>1937346</v>
      </c>
      <c r="K66" s="36">
        <v>0</v>
      </c>
      <c r="L66" s="37">
        <v>0</v>
      </c>
      <c r="M66" s="38">
        <v>4.5620192307692307</v>
      </c>
      <c r="N66" s="38">
        <v>10.240476519000001</v>
      </c>
      <c r="O66" s="38">
        <f t="shared" si="2"/>
        <v>19.655576086956522</v>
      </c>
      <c r="P66" s="37">
        <v>0</v>
      </c>
      <c r="Q66" s="37">
        <v>0</v>
      </c>
    </row>
    <row r="67" spans="1:17" x14ac:dyDescent="0.25">
      <c r="A67" s="36" t="s">
        <v>67</v>
      </c>
      <c r="B67" s="37">
        <v>3530636</v>
      </c>
      <c r="C67" s="37">
        <v>3530636</v>
      </c>
      <c r="D67" s="37">
        <v>3436793</v>
      </c>
      <c r="E67" s="36">
        <v>2</v>
      </c>
      <c r="F67" s="37">
        <v>3530636</v>
      </c>
      <c r="G67" s="36">
        <v>2</v>
      </c>
      <c r="H67" s="37">
        <v>3530636</v>
      </c>
      <c r="I67" s="36">
        <v>2</v>
      </c>
      <c r="J67" s="37">
        <v>3530636</v>
      </c>
      <c r="K67" s="36">
        <v>1</v>
      </c>
      <c r="L67" s="37">
        <v>2712067</v>
      </c>
      <c r="M67" s="38">
        <v>8.5711538461538463</v>
      </c>
      <c r="N67" s="38">
        <v>19.462558759000004</v>
      </c>
      <c r="O67" s="38">
        <f t="shared" si="2"/>
        <v>37.35644565217391</v>
      </c>
      <c r="P67" s="37">
        <v>0</v>
      </c>
      <c r="Q67" s="37">
        <v>0</v>
      </c>
    </row>
    <row r="68" spans="1:17" x14ac:dyDescent="0.25">
      <c r="A68" s="36" t="s">
        <v>68</v>
      </c>
      <c r="B68" s="37">
        <v>350000</v>
      </c>
      <c r="C68" s="37">
        <v>350000</v>
      </c>
      <c r="D68" s="37">
        <v>149416</v>
      </c>
      <c r="E68" s="36">
        <v>1</v>
      </c>
      <c r="F68" s="37">
        <v>348600</v>
      </c>
      <c r="G68" s="36">
        <v>1</v>
      </c>
      <c r="H68" s="37">
        <v>348600</v>
      </c>
      <c r="I68" s="36">
        <v>1</v>
      </c>
      <c r="J68" s="37">
        <v>348600</v>
      </c>
      <c r="K68" s="36">
        <v>0</v>
      </c>
      <c r="L68" s="37">
        <v>0</v>
      </c>
      <c r="M68" s="38">
        <v>0.72499999999999998</v>
      </c>
      <c r="N68" s="38">
        <v>0.26404490711359996</v>
      </c>
      <c r="O68" s="38">
        <f t="shared" si="2"/>
        <v>1.6240869565217391</v>
      </c>
      <c r="P68" s="37">
        <v>0</v>
      </c>
      <c r="Q68" s="37">
        <v>0</v>
      </c>
    </row>
    <row r="69" spans="1:17" x14ac:dyDescent="0.25">
      <c r="A69" s="36" t="s">
        <v>69</v>
      </c>
      <c r="B69" s="37">
        <v>7491409</v>
      </c>
      <c r="C69" s="37">
        <v>7491409</v>
      </c>
      <c r="D69" s="37">
        <v>6781487</v>
      </c>
      <c r="E69" s="36">
        <v>2</v>
      </c>
      <c r="F69" s="37">
        <v>6818153</v>
      </c>
      <c r="G69" s="36">
        <v>2</v>
      </c>
      <c r="H69" s="37">
        <v>6818153</v>
      </c>
      <c r="I69" s="36">
        <v>2</v>
      </c>
      <c r="J69" s="37">
        <v>6818153</v>
      </c>
      <c r="K69" s="36">
        <v>0</v>
      </c>
      <c r="L69" s="37">
        <v>0</v>
      </c>
      <c r="M69" s="38">
        <v>12.120192307692308</v>
      </c>
      <c r="N69" s="38">
        <v>38.403562976309999</v>
      </c>
      <c r="O69" s="38">
        <f t="shared" si="2"/>
        <v>73.711815217391305</v>
      </c>
      <c r="P69" s="37">
        <v>0</v>
      </c>
      <c r="Q69" s="37">
        <v>0</v>
      </c>
    </row>
    <row r="70" spans="1:17" x14ac:dyDescent="0.25">
      <c r="A70" s="36" t="s">
        <v>70</v>
      </c>
      <c r="B70" s="37">
        <v>909806</v>
      </c>
      <c r="C70" s="37">
        <v>909806</v>
      </c>
      <c r="D70" s="37">
        <v>6281</v>
      </c>
      <c r="E70" s="36">
        <v>1</v>
      </c>
      <c r="F70" s="37">
        <v>909806</v>
      </c>
      <c r="G70" s="36">
        <v>1</v>
      </c>
      <c r="H70" s="37">
        <v>909806</v>
      </c>
      <c r="I70" s="36">
        <v>1</v>
      </c>
      <c r="J70" s="37">
        <v>909806</v>
      </c>
      <c r="K70" s="36">
        <v>0</v>
      </c>
      <c r="L70" s="37">
        <v>0</v>
      </c>
      <c r="M70" s="38">
        <v>3.5576923076923075E-2</v>
      </c>
      <c r="N70" s="38">
        <v>3.5255140739999996E-2</v>
      </c>
      <c r="O70" s="38">
        <f t="shared" si="2"/>
        <v>6.8271739130434786E-2</v>
      </c>
      <c r="P70" s="37">
        <v>0</v>
      </c>
      <c r="Q70" s="37">
        <v>0</v>
      </c>
    </row>
    <row r="71" spans="1:17" x14ac:dyDescent="0.25">
      <c r="A71" s="36" t="s">
        <v>71</v>
      </c>
      <c r="B71" s="37">
        <v>4084501</v>
      </c>
      <c r="C71" s="37">
        <v>4084501</v>
      </c>
      <c r="D71" s="37">
        <v>3345870</v>
      </c>
      <c r="E71" s="36">
        <v>4</v>
      </c>
      <c r="F71" s="37">
        <v>4084501</v>
      </c>
      <c r="G71" s="36">
        <v>4</v>
      </c>
      <c r="H71" s="37">
        <v>4084501</v>
      </c>
      <c r="I71" s="36">
        <v>4</v>
      </c>
      <c r="J71" s="37">
        <v>4084501</v>
      </c>
      <c r="K71" s="36">
        <v>0</v>
      </c>
      <c r="L71" s="37">
        <v>0</v>
      </c>
      <c r="M71" s="38">
        <v>10.346634615384616</v>
      </c>
      <c r="N71" s="38">
        <v>18.94766181</v>
      </c>
      <c r="O71" s="38">
        <f t="shared" si="2"/>
        <v>36.368152173913046</v>
      </c>
      <c r="P71" s="37">
        <v>0</v>
      </c>
      <c r="Q71" s="37">
        <v>0</v>
      </c>
    </row>
    <row r="72" spans="1:17" x14ac:dyDescent="0.25">
      <c r="A72" s="36" t="s">
        <v>72</v>
      </c>
      <c r="B72" s="37">
        <v>2500000</v>
      </c>
      <c r="C72" s="37">
        <v>2500000</v>
      </c>
      <c r="D72" s="37">
        <v>2500000</v>
      </c>
      <c r="E72" s="36">
        <v>1</v>
      </c>
      <c r="F72" s="37">
        <v>2500000</v>
      </c>
      <c r="G72" s="36">
        <v>1</v>
      </c>
      <c r="H72" s="37">
        <v>2500000</v>
      </c>
      <c r="I72" s="36">
        <v>1</v>
      </c>
      <c r="J72" s="37">
        <v>2500000</v>
      </c>
      <c r="K72" s="36">
        <v>1</v>
      </c>
      <c r="L72" s="37">
        <v>2500000</v>
      </c>
      <c r="M72" s="38">
        <v>18.223557692307693</v>
      </c>
      <c r="N72" s="38">
        <v>14.157500000000001</v>
      </c>
      <c r="O72" s="38">
        <f t="shared" si="2"/>
        <v>27.173913043478262</v>
      </c>
      <c r="P72" s="37">
        <v>0</v>
      </c>
      <c r="Q72" s="37">
        <v>0</v>
      </c>
    </row>
    <row r="73" spans="1:17" x14ac:dyDescent="0.25">
      <c r="A73" s="36" t="s">
        <v>73</v>
      </c>
      <c r="B73" s="37">
        <v>499398</v>
      </c>
      <c r="C73" s="37">
        <v>499398</v>
      </c>
      <c r="D73" s="37">
        <v>499398</v>
      </c>
      <c r="E73" s="36">
        <v>2</v>
      </c>
      <c r="F73" s="37">
        <v>499219</v>
      </c>
      <c r="G73" s="36">
        <v>2</v>
      </c>
      <c r="H73" s="37">
        <v>499219</v>
      </c>
      <c r="I73" s="36">
        <v>2</v>
      </c>
      <c r="J73" s="37">
        <v>499219</v>
      </c>
      <c r="K73" s="36">
        <v>2</v>
      </c>
      <c r="L73" s="37">
        <v>499219</v>
      </c>
      <c r="M73" s="38">
        <v>1.2437499999999999</v>
      </c>
      <c r="N73" s="38">
        <v>2.8280908740000004</v>
      </c>
      <c r="O73" s="38">
        <f t="shared" si="2"/>
        <v>5.4282391304347826</v>
      </c>
      <c r="P73" s="37">
        <v>0</v>
      </c>
      <c r="Q73" s="37">
        <v>0</v>
      </c>
    </row>
    <row r="74" spans="1:17" x14ac:dyDescent="0.25">
      <c r="A74" s="36" t="s">
        <v>74</v>
      </c>
      <c r="B74" s="37">
        <v>2290100</v>
      </c>
      <c r="C74" s="37">
        <v>2290100</v>
      </c>
      <c r="D74" s="37">
        <v>1149021</v>
      </c>
      <c r="E74" s="36">
        <v>3</v>
      </c>
      <c r="F74" s="37">
        <v>2290100</v>
      </c>
      <c r="G74" s="36">
        <v>3</v>
      </c>
      <c r="H74" s="37">
        <v>2290100</v>
      </c>
      <c r="I74" s="36">
        <v>2</v>
      </c>
      <c r="J74" s="37">
        <v>2146344</v>
      </c>
      <c r="K74" s="36">
        <v>1</v>
      </c>
      <c r="L74" s="37">
        <v>143756</v>
      </c>
      <c r="M74" s="38">
        <v>3.6605769230769232</v>
      </c>
      <c r="N74" s="38">
        <v>6.5069059230000006</v>
      </c>
      <c r="O74" s="38">
        <f t="shared" si="2"/>
        <v>12.489358695652173</v>
      </c>
      <c r="P74" s="37">
        <v>0</v>
      </c>
      <c r="Q74" s="37">
        <v>0</v>
      </c>
    </row>
    <row r="75" spans="1:17" x14ac:dyDescent="0.25">
      <c r="A75" s="36" t="s">
        <v>75</v>
      </c>
      <c r="B75" s="37">
        <v>3835397</v>
      </c>
      <c r="C75" s="37">
        <v>3835397</v>
      </c>
      <c r="D75" s="37">
        <v>3507612</v>
      </c>
      <c r="E75" s="36">
        <v>3</v>
      </c>
      <c r="F75" s="37">
        <v>3835397</v>
      </c>
      <c r="G75" s="36">
        <v>3</v>
      </c>
      <c r="H75" s="37">
        <v>3835397</v>
      </c>
      <c r="I75" s="36">
        <v>3</v>
      </c>
      <c r="J75" s="37">
        <v>3835397</v>
      </c>
      <c r="K75" s="36">
        <v>1</v>
      </c>
      <c r="L75" s="37">
        <v>1393240</v>
      </c>
      <c r="M75" s="38">
        <v>7.3658653846153843</v>
      </c>
      <c r="N75" s="38">
        <v>19.688226156000002</v>
      </c>
      <c r="O75" s="38">
        <f t="shared" si="2"/>
        <v>38.126217391304351</v>
      </c>
      <c r="P75" s="37">
        <v>0</v>
      </c>
      <c r="Q75" s="37">
        <v>0</v>
      </c>
    </row>
    <row r="76" spans="1:17" x14ac:dyDescent="0.25">
      <c r="A76" s="36" t="s">
        <v>76</v>
      </c>
      <c r="B76" s="37">
        <v>254883</v>
      </c>
      <c r="C76" s="37">
        <v>254883</v>
      </c>
      <c r="D76" s="37">
        <v>206186</v>
      </c>
      <c r="E76" s="36">
        <v>2</v>
      </c>
      <c r="F76" s="37">
        <v>244883</v>
      </c>
      <c r="G76" s="36">
        <v>2</v>
      </c>
      <c r="H76" s="37">
        <v>244883</v>
      </c>
      <c r="I76" s="36">
        <v>1</v>
      </c>
      <c r="J76" s="37">
        <v>229883</v>
      </c>
      <c r="K76" s="36">
        <v>0</v>
      </c>
      <c r="L76" s="37">
        <v>0</v>
      </c>
      <c r="M76" s="38">
        <v>0.78653846153846152</v>
      </c>
      <c r="N76" s="38">
        <v>0.97773401199999999</v>
      </c>
      <c r="O76" s="38">
        <f t="shared" si="2"/>
        <v>2.2411521739130436</v>
      </c>
      <c r="P76" s="37">
        <v>0</v>
      </c>
      <c r="Q76" s="37">
        <v>0</v>
      </c>
    </row>
    <row r="77" spans="1:17" x14ac:dyDescent="0.25">
      <c r="A77" s="36" t="s">
        <v>77</v>
      </c>
      <c r="B77" s="37">
        <v>919887</v>
      </c>
      <c r="C77" s="37">
        <v>919887</v>
      </c>
      <c r="D77" s="37">
        <v>854406</v>
      </c>
      <c r="E77" s="36">
        <v>3</v>
      </c>
      <c r="F77" s="37">
        <v>848394</v>
      </c>
      <c r="G77" s="36">
        <v>3</v>
      </c>
      <c r="H77" s="37">
        <v>848394</v>
      </c>
      <c r="I77" s="36">
        <v>3</v>
      </c>
      <c r="J77" s="37">
        <v>848394</v>
      </c>
      <c r="K77" s="36">
        <v>3</v>
      </c>
      <c r="L77" s="37">
        <v>848394</v>
      </c>
      <c r="M77" s="38">
        <v>1.7567307692307692</v>
      </c>
      <c r="N77" s="38">
        <v>4.8384990826900003</v>
      </c>
      <c r="O77" s="38">
        <f t="shared" si="2"/>
        <v>9.2870217391304344</v>
      </c>
      <c r="P77" s="37">
        <v>0</v>
      </c>
      <c r="Q77" s="37">
        <v>0</v>
      </c>
    </row>
    <row r="78" spans="1:17" x14ac:dyDescent="0.25">
      <c r="A78" s="36" t="s">
        <v>78</v>
      </c>
      <c r="B78" s="37">
        <v>9820083</v>
      </c>
      <c r="C78" s="37">
        <v>9820083</v>
      </c>
      <c r="D78" s="37">
        <v>1778649</v>
      </c>
      <c r="E78" s="36">
        <v>9</v>
      </c>
      <c r="F78" s="37">
        <v>9817083</v>
      </c>
      <c r="G78" s="36">
        <v>9</v>
      </c>
      <c r="H78" s="37">
        <v>9817083</v>
      </c>
      <c r="I78" s="36">
        <v>9</v>
      </c>
      <c r="J78" s="37">
        <v>9817083</v>
      </c>
      <c r="K78" s="36">
        <v>0</v>
      </c>
      <c r="L78" s="37">
        <v>0</v>
      </c>
      <c r="M78" s="38">
        <v>6.7384615384615385</v>
      </c>
      <c r="N78" s="38">
        <v>10.072490872640001</v>
      </c>
      <c r="O78" s="38">
        <f t="shared" si="2"/>
        <v>19.333141304347826</v>
      </c>
      <c r="P78" s="37">
        <v>0</v>
      </c>
      <c r="Q78" s="37">
        <v>0</v>
      </c>
    </row>
    <row r="79" spans="1:17" x14ac:dyDescent="0.25">
      <c r="A79" s="36" t="s">
        <v>79</v>
      </c>
      <c r="B79" s="37">
        <v>5696339</v>
      </c>
      <c r="C79" s="37">
        <v>5696339</v>
      </c>
      <c r="D79" s="37">
        <v>1518798</v>
      </c>
      <c r="E79" s="36">
        <v>4</v>
      </c>
      <c r="F79" s="37">
        <v>5607613</v>
      </c>
      <c r="G79" s="36">
        <v>4</v>
      </c>
      <c r="H79" s="37">
        <v>5607613</v>
      </c>
      <c r="I79" s="36">
        <v>4</v>
      </c>
      <c r="J79" s="37">
        <v>5607613</v>
      </c>
      <c r="K79" s="36">
        <v>0</v>
      </c>
      <c r="L79" s="37">
        <v>0</v>
      </c>
      <c r="M79" s="38">
        <v>8.9201923076923073</v>
      </c>
      <c r="N79" s="38">
        <v>8.6009557922400006</v>
      </c>
      <c r="O79" s="38">
        <f t="shared" si="2"/>
        <v>16.508673913043477</v>
      </c>
      <c r="P79" s="37">
        <v>0</v>
      </c>
      <c r="Q79" s="37">
        <v>0</v>
      </c>
    </row>
    <row r="80" spans="1:17" x14ac:dyDescent="0.25">
      <c r="A80" s="36" t="s">
        <v>80</v>
      </c>
      <c r="B80" s="37">
        <v>8000000</v>
      </c>
      <c r="C80" s="37">
        <v>8000000</v>
      </c>
      <c r="D80" s="37">
        <v>2249949</v>
      </c>
      <c r="E80" s="36">
        <v>1</v>
      </c>
      <c r="F80" s="37">
        <v>8000000</v>
      </c>
      <c r="G80" s="36">
        <v>1</v>
      </c>
      <c r="H80" s="37">
        <v>8000000</v>
      </c>
      <c r="I80" s="36">
        <v>1</v>
      </c>
      <c r="J80" s="37">
        <v>8000000</v>
      </c>
      <c r="K80" s="36">
        <v>0</v>
      </c>
      <c r="L80" s="37">
        <v>0</v>
      </c>
      <c r="M80" s="38">
        <v>8.726923076923077</v>
      </c>
      <c r="N80" s="38">
        <v>12.741458468760001</v>
      </c>
      <c r="O80" s="38">
        <f t="shared" si="2"/>
        <v>24.455967391304348</v>
      </c>
      <c r="P80" s="37">
        <v>0</v>
      </c>
      <c r="Q80" s="37">
        <v>0</v>
      </c>
    </row>
    <row r="81" spans="1:17" x14ac:dyDescent="0.25">
      <c r="A81" s="36" t="s">
        <v>81</v>
      </c>
      <c r="B81" s="37">
        <v>3050000</v>
      </c>
      <c r="C81" s="37">
        <v>3050000</v>
      </c>
      <c r="D81" s="37">
        <v>2557543</v>
      </c>
      <c r="E81" s="36">
        <v>6</v>
      </c>
      <c r="F81" s="37">
        <v>2800023</v>
      </c>
      <c r="G81" s="36">
        <v>6</v>
      </c>
      <c r="H81" s="37">
        <v>2800023</v>
      </c>
      <c r="I81" s="36">
        <v>6</v>
      </c>
      <c r="J81" s="37">
        <v>2800023</v>
      </c>
      <c r="K81" s="36">
        <v>0</v>
      </c>
      <c r="L81" s="37">
        <v>0</v>
      </c>
      <c r="M81" s="38">
        <v>8.9725961538461547</v>
      </c>
      <c r="N81" s="38">
        <v>14.763935910000001</v>
      </c>
      <c r="O81" s="38">
        <f t="shared" ref="O81:O144" si="3">D81/92000</f>
        <v>27.799380434782609</v>
      </c>
      <c r="P81" s="37">
        <v>0</v>
      </c>
      <c r="Q81" s="37">
        <v>0</v>
      </c>
    </row>
    <row r="82" spans="1:17" ht="26.25" x14ac:dyDescent="0.25">
      <c r="A82" s="36" t="s">
        <v>82</v>
      </c>
      <c r="B82" s="37">
        <v>2799362</v>
      </c>
      <c r="C82" s="37">
        <v>2799362</v>
      </c>
      <c r="D82" s="37">
        <v>2048567</v>
      </c>
      <c r="E82" s="36">
        <v>3</v>
      </c>
      <c r="F82" s="37">
        <v>2799362</v>
      </c>
      <c r="G82" s="36">
        <v>3</v>
      </c>
      <c r="H82" s="37">
        <v>2799362</v>
      </c>
      <c r="I82" s="36">
        <v>3</v>
      </c>
      <c r="J82" s="37">
        <v>2799362</v>
      </c>
      <c r="K82" s="36">
        <v>0</v>
      </c>
      <c r="L82" s="37">
        <v>0</v>
      </c>
      <c r="M82" s="38">
        <v>6.506730769230769</v>
      </c>
      <c r="N82" s="38">
        <v>11.601034921</v>
      </c>
      <c r="O82" s="38">
        <f t="shared" si="3"/>
        <v>22.267032608695651</v>
      </c>
      <c r="P82" s="37">
        <v>0</v>
      </c>
      <c r="Q82" s="37">
        <v>0</v>
      </c>
    </row>
    <row r="83" spans="1:17" x14ac:dyDescent="0.25">
      <c r="A83" s="36" t="s">
        <v>83</v>
      </c>
      <c r="B83" s="37">
        <v>5357400</v>
      </c>
      <c r="C83" s="37">
        <v>5357400</v>
      </c>
      <c r="D83" s="37">
        <v>3051442</v>
      </c>
      <c r="E83" s="36">
        <v>2</v>
      </c>
      <c r="F83" s="37">
        <v>3051442</v>
      </c>
      <c r="G83" s="36">
        <v>2</v>
      </c>
      <c r="H83" s="37">
        <v>3051442</v>
      </c>
      <c r="I83" s="36">
        <v>2</v>
      </c>
      <c r="J83" s="37">
        <v>3051442</v>
      </c>
      <c r="K83" s="36">
        <v>0</v>
      </c>
      <c r="L83" s="37">
        <v>0</v>
      </c>
      <c r="M83" s="38">
        <v>16.325480769230769</v>
      </c>
      <c r="N83" s="38">
        <v>11.149969068000001</v>
      </c>
      <c r="O83" s="38">
        <f t="shared" si="3"/>
        <v>33.167847826086955</v>
      </c>
      <c r="P83" s="37">
        <v>0</v>
      </c>
      <c r="Q83" s="37">
        <v>0</v>
      </c>
    </row>
    <row r="84" spans="1:17" x14ac:dyDescent="0.25">
      <c r="A84" s="36" t="s">
        <v>84</v>
      </c>
      <c r="B84" s="37">
        <v>1540016</v>
      </c>
      <c r="C84" s="37">
        <v>1540016</v>
      </c>
      <c r="D84" s="37">
        <v>1211843</v>
      </c>
      <c r="E84" s="36">
        <v>3</v>
      </c>
      <c r="F84" s="37">
        <v>1410016</v>
      </c>
      <c r="G84" s="36">
        <v>3</v>
      </c>
      <c r="H84" s="37">
        <v>1410016</v>
      </c>
      <c r="I84" s="36">
        <v>3</v>
      </c>
      <c r="J84" s="37">
        <v>1410016</v>
      </c>
      <c r="K84" s="36">
        <v>1</v>
      </c>
      <c r="L84" s="37">
        <v>393192</v>
      </c>
      <c r="M84" s="38">
        <v>5.2235576923076925</v>
      </c>
      <c r="N84" s="38">
        <v>6.8626669090000005</v>
      </c>
      <c r="O84" s="38">
        <f t="shared" si="3"/>
        <v>13.172206521739131</v>
      </c>
      <c r="P84" s="37">
        <v>0</v>
      </c>
      <c r="Q84" s="37">
        <v>0</v>
      </c>
    </row>
    <row r="85" spans="1:17" x14ac:dyDescent="0.25">
      <c r="A85" s="36" t="s">
        <v>85</v>
      </c>
      <c r="B85" s="37">
        <v>2332115</v>
      </c>
      <c r="C85" s="37">
        <v>2332115</v>
      </c>
      <c r="D85" s="37">
        <v>1483423</v>
      </c>
      <c r="E85" s="36">
        <v>2</v>
      </c>
      <c r="F85" s="37">
        <v>2286415</v>
      </c>
      <c r="G85" s="36">
        <v>2</v>
      </c>
      <c r="H85" s="37">
        <v>2286415</v>
      </c>
      <c r="I85" s="36">
        <v>2</v>
      </c>
      <c r="J85" s="37">
        <v>2286415</v>
      </c>
      <c r="K85" s="36">
        <v>0</v>
      </c>
      <c r="L85" s="37">
        <v>0</v>
      </c>
      <c r="M85" s="38">
        <v>4.8187499999999996</v>
      </c>
      <c r="N85" s="38">
        <v>8.400625411710001</v>
      </c>
      <c r="O85" s="38">
        <f t="shared" si="3"/>
        <v>16.124163043478262</v>
      </c>
      <c r="P85" s="37">
        <v>0</v>
      </c>
      <c r="Q85" s="37">
        <v>0</v>
      </c>
    </row>
    <row r="86" spans="1:17" x14ac:dyDescent="0.25">
      <c r="A86" s="36" t="s">
        <v>86</v>
      </c>
      <c r="B86" s="37">
        <v>2576975</v>
      </c>
      <c r="C86" s="37">
        <v>2576975</v>
      </c>
      <c r="D86" s="37">
        <v>2425366</v>
      </c>
      <c r="E86" s="36">
        <v>2</v>
      </c>
      <c r="F86" s="37">
        <v>2576975</v>
      </c>
      <c r="G86" s="36">
        <v>2</v>
      </c>
      <c r="H86" s="37">
        <v>2576975</v>
      </c>
      <c r="I86" s="36">
        <v>2</v>
      </c>
      <c r="J86" s="37">
        <v>2576975</v>
      </c>
      <c r="K86" s="36">
        <v>0</v>
      </c>
      <c r="L86" s="37">
        <v>0</v>
      </c>
      <c r="M86" s="38">
        <v>5</v>
      </c>
      <c r="N86" s="38">
        <v>13.734847658</v>
      </c>
      <c r="O86" s="38">
        <f t="shared" si="3"/>
        <v>26.36267391304348</v>
      </c>
      <c r="P86" s="37">
        <v>0</v>
      </c>
      <c r="Q86" s="37">
        <v>0</v>
      </c>
    </row>
    <row r="87" spans="1:17" x14ac:dyDescent="0.25">
      <c r="A87" s="36" t="s">
        <v>87</v>
      </c>
      <c r="B87" s="37">
        <v>13977695</v>
      </c>
      <c r="C87" s="37">
        <v>13977695</v>
      </c>
      <c r="D87" s="37">
        <v>3434867</v>
      </c>
      <c r="E87" s="36">
        <v>1</v>
      </c>
      <c r="F87" s="37">
        <v>13977695</v>
      </c>
      <c r="G87" s="36">
        <v>1</v>
      </c>
      <c r="H87" s="37">
        <v>13977695</v>
      </c>
      <c r="I87" s="36">
        <v>1</v>
      </c>
      <c r="J87" s="37">
        <v>13977695</v>
      </c>
      <c r="K87" s="36">
        <v>0</v>
      </c>
      <c r="L87" s="37">
        <v>0</v>
      </c>
      <c r="M87" s="38">
        <v>5.0322115384615387</v>
      </c>
      <c r="N87" s="38">
        <v>19.279908471000002</v>
      </c>
      <c r="O87" s="38">
        <f t="shared" si="3"/>
        <v>37.335510869565219</v>
      </c>
      <c r="P87" s="37">
        <v>0</v>
      </c>
      <c r="Q87" s="37">
        <v>0</v>
      </c>
    </row>
    <row r="88" spans="1:17" ht="26.25" x14ac:dyDescent="0.25">
      <c r="A88" s="36" t="s">
        <v>88</v>
      </c>
      <c r="B88" s="37">
        <v>1620034</v>
      </c>
      <c r="C88" s="37">
        <v>1620034</v>
      </c>
      <c r="D88" s="37">
        <v>1620034</v>
      </c>
      <c r="E88" s="36">
        <v>2</v>
      </c>
      <c r="F88" s="37">
        <v>1557478</v>
      </c>
      <c r="G88" s="36">
        <v>2</v>
      </c>
      <c r="H88" s="37">
        <v>1557478</v>
      </c>
      <c r="I88" s="36">
        <v>2</v>
      </c>
      <c r="J88" s="37">
        <v>1557478</v>
      </c>
      <c r="K88" s="36">
        <v>2</v>
      </c>
      <c r="L88" s="37">
        <v>1557478</v>
      </c>
      <c r="M88" s="38">
        <v>7.6514423076923075</v>
      </c>
      <c r="N88" s="38">
        <v>10.209454268</v>
      </c>
      <c r="O88" s="38">
        <f t="shared" si="3"/>
        <v>17.609065217391304</v>
      </c>
      <c r="P88" s="37">
        <v>0</v>
      </c>
      <c r="Q88" s="37">
        <v>0</v>
      </c>
    </row>
    <row r="89" spans="1:17" x14ac:dyDescent="0.25">
      <c r="A89" s="36" t="s">
        <v>89</v>
      </c>
      <c r="B89" s="37">
        <v>9966000</v>
      </c>
      <c r="C89" s="37">
        <v>9966000</v>
      </c>
      <c r="D89" s="37">
        <v>5788179</v>
      </c>
      <c r="E89" s="36">
        <v>5</v>
      </c>
      <c r="F89" s="37">
        <v>9966000</v>
      </c>
      <c r="G89" s="36">
        <v>5</v>
      </c>
      <c r="H89" s="37">
        <v>9966000</v>
      </c>
      <c r="I89" s="36">
        <v>5</v>
      </c>
      <c r="J89" s="37">
        <v>9966000</v>
      </c>
      <c r="K89" s="36">
        <v>0</v>
      </c>
      <c r="L89" s="37">
        <v>0</v>
      </c>
      <c r="M89" s="38">
        <v>18.179807692307691</v>
      </c>
      <c r="N89" s="38">
        <v>32.664371853670005</v>
      </c>
      <c r="O89" s="38">
        <f t="shared" si="3"/>
        <v>62.914989130434783</v>
      </c>
      <c r="P89" s="37">
        <v>0</v>
      </c>
      <c r="Q89" s="37">
        <v>0</v>
      </c>
    </row>
    <row r="90" spans="1:17" x14ac:dyDescent="0.25">
      <c r="A90" s="36" t="s">
        <v>90</v>
      </c>
      <c r="B90" s="37">
        <v>4807180</v>
      </c>
      <c r="C90" s="37">
        <v>4807180</v>
      </c>
      <c r="D90" s="37">
        <v>3824646</v>
      </c>
      <c r="E90" s="36">
        <v>1</v>
      </c>
      <c r="F90" s="37">
        <v>4807180</v>
      </c>
      <c r="G90" s="36">
        <v>1</v>
      </c>
      <c r="H90" s="37">
        <v>4807180</v>
      </c>
      <c r="I90" s="36">
        <v>1</v>
      </c>
      <c r="J90" s="37">
        <v>4807180</v>
      </c>
      <c r="K90" s="36">
        <v>0</v>
      </c>
      <c r="L90" s="37">
        <v>0</v>
      </c>
      <c r="M90" s="38">
        <v>4.967307692307692</v>
      </c>
      <c r="N90" s="38">
        <v>21.658970298</v>
      </c>
      <c r="O90" s="38">
        <f t="shared" si="3"/>
        <v>41.572239130434781</v>
      </c>
      <c r="P90" s="37">
        <v>0</v>
      </c>
      <c r="Q90" s="37">
        <v>0</v>
      </c>
    </row>
    <row r="91" spans="1:17" x14ac:dyDescent="0.25">
      <c r="A91" s="36" t="s">
        <v>91</v>
      </c>
      <c r="B91" s="37">
        <v>15000000</v>
      </c>
      <c r="C91" s="37">
        <v>15000000</v>
      </c>
      <c r="D91" s="37">
        <v>2411820</v>
      </c>
      <c r="E91" s="36">
        <v>1</v>
      </c>
      <c r="F91" s="37">
        <v>15000000</v>
      </c>
      <c r="G91" s="36">
        <v>1</v>
      </c>
      <c r="H91" s="37">
        <v>15000000</v>
      </c>
      <c r="I91" s="36">
        <v>1</v>
      </c>
      <c r="J91" s="37">
        <v>15000000</v>
      </c>
      <c r="K91" s="36">
        <v>0</v>
      </c>
      <c r="L91" s="37">
        <v>0</v>
      </c>
      <c r="M91" s="38">
        <v>4.725480769230769</v>
      </c>
      <c r="N91" s="38">
        <v>13.65813666</v>
      </c>
      <c r="O91" s="38">
        <f t="shared" si="3"/>
        <v>26.215434782608696</v>
      </c>
      <c r="P91" s="37">
        <v>0</v>
      </c>
      <c r="Q91" s="37">
        <v>0</v>
      </c>
    </row>
    <row r="92" spans="1:17" x14ac:dyDescent="0.25">
      <c r="A92" s="36" t="s">
        <v>92</v>
      </c>
      <c r="B92" s="37">
        <v>1835771</v>
      </c>
      <c r="C92" s="37">
        <v>1835771</v>
      </c>
      <c r="D92" s="37">
        <v>1694487</v>
      </c>
      <c r="E92" s="36">
        <v>3</v>
      </c>
      <c r="F92" s="37">
        <v>1835771</v>
      </c>
      <c r="G92" s="36">
        <v>3</v>
      </c>
      <c r="H92" s="37">
        <v>1835771</v>
      </c>
      <c r="I92" s="36">
        <v>2</v>
      </c>
      <c r="J92" s="37">
        <v>1692771</v>
      </c>
      <c r="K92" s="36">
        <v>1</v>
      </c>
      <c r="L92" s="37">
        <v>143000</v>
      </c>
      <c r="M92" s="38">
        <v>3.4658653846153844</v>
      </c>
      <c r="N92" s="38">
        <v>9.5958798810000001</v>
      </c>
      <c r="O92" s="38">
        <f t="shared" si="3"/>
        <v>18.418336956521738</v>
      </c>
      <c r="P92" s="37">
        <v>0</v>
      </c>
      <c r="Q92" s="37">
        <v>0</v>
      </c>
    </row>
    <row r="93" spans="1:17" x14ac:dyDescent="0.25">
      <c r="A93" s="36" t="s">
        <v>93</v>
      </c>
      <c r="B93" s="37">
        <v>3965686</v>
      </c>
      <c r="C93" s="37">
        <v>3965686</v>
      </c>
      <c r="D93" s="37">
        <v>1341563</v>
      </c>
      <c r="E93" s="36">
        <v>1</v>
      </c>
      <c r="F93" s="37">
        <v>3965686</v>
      </c>
      <c r="G93" s="36">
        <v>1</v>
      </c>
      <c r="H93" s="37">
        <v>3965686</v>
      </c>
      <c r="I93" s="36">
        <v>1</v>
      </c>
      <c r="J93" s="37">
        <v>3965686</v>
      </c>
      <c r="K93" s="36">
        <v>0</v>
      </c>
      <c r="L93" s="37">
        <v>0</v>
      </c>
      <c r="M93" s="38">
        <v>4.3610576923076927</v>
      </c>
      <c r="N93" s="38">
        <v>4.9020712020000001</v>
      </c>
      <c r="O93" s="38">
        <f t="shared" si="3"/>
        <v>14.582206521739131</v>
      </c>
      <c r="P93" s="37">
        <v>0</v>
      </c>
      <c r="Q93" s="37">
        <v>0</v>
      </c>
    </row>
    <row r="94" spans="1:17" x14ac:dyDescent="0.25">
      <c r="A94" s="36" t="s">
        <v>94</v>
      </c>
      <c r="B94" s="37">
        <v>3685000</v>
      </c>
      <c r="C94" s="37">
        <v>3685000</v>
      </c>
      <c r="D94" s="37">
        <v>3262159</v>
      </c>
      <c r="E94" s="36">
        <v>5</v>
      </c>
      <c r="F94" s="37">
        <v>3685000</v>
      </c>
      <c r="G94" s="36">
        <v>5</v>
      </c>
      <c r="H94" s="37">
        <v>3685000</v>
      </c>
      <c r="I94" s="36">
        <v>4</v>
      </c>
      <c r="J94" s="37">
        <v>3232023</v>
      </c>
      <c r="K94" s="36">
        <v>1</v>
      </c>
      <c r="L94" s="37">
        <v>129000</v>
      </c>
      <c r="M94" s="38">
        <v>6.0043269230769232</v>
      </c>
      <c r="N94" s="38">
        <v>18.452511294070003</v>
      </c>
      <c r="O94" s="38">
        <f t="shared" si="3"/>
        <v>35.45825</v>
      </c>
      <c r="P94" s="37">
        <v>0</v>
      </c>
      <c r="Q94" s="37">
        <v>0</v>
      </c>
    </row>
    <row r="95" spans="1:17" x14ac:dyDescent="0.25">
      <c r="A95" s="36" t="s">
        <v>95</v>
      </c>
      <c r="B95" s="37">
        <v>931878</v>
      </c>
      <c r="C95" s="37">
        <v>931878</v>
      </c>
      <c r="D95" s="37">
        <v>928112</v>
      </c>
      <c r="E95" s="36">
        <v>2</v>
      </c>
      <c r="F95" s="37">
        <v>931878</v>
      </c>
      <c r="G95" s="36">
        <v>2</v>
      </c>
      <c r="H95" s="37">
        <v>931878</v>
      </c>
      <c r="I95" s="36">
        <v>2</v>
      </c>
      <c r="J95" s="37">
        <v>931878</v>
      </c>
      <c r="K95" s="36">
        <v>1</v>
      </c>
      <c r="L95" s="37">
        <v>768404</v>
      </c>
      <c r="M95" s="38">
        <v>2.3254807692307691</v>
      </c>
      <c r="N95" s="38">
        <v>5.2558982560000009</v>
      </c>
      <c r="O95" s="38">
        <f t="shared" si="3"/>
        <v>10.088173913043478</v>
      </c>
      <c r="P95" s="37">
        <v>0</v>
      </c>
      <c r="Q95" s="37">
        <v>0</v>
      </c>
    </row>
    <row r="96" spans="1:17" x14ac:dyDescent="0.25">
      <c r="A96" s="36" t="s">
        <v>96</v>
      </c>
      <c r="B96" s="37">
        <v>615068</v>
      </c>
      <c r="C96" s="37">
        <v>642959</v>
      </c>
      <c r="D96" s="37">
        <v>615068</v>
      </c>
      <c r="E96" s="36">
        <v>1</v>
      </c>
      <c r="F96" s="37">
        <v>642959</v>
      </c>
      <c r="G96" s="36">
        <v>1</v>
      </c>
      <c r="H96" s="37">
        <v>642959</v>
      </c>
      <c r="I96" s="36">
        <v>1</v>
      </c>
      <c r="J96" s="37">
        <v>642959</v>
      </c>
      <c r="K96" s="36">
        <v>1</v>
      </c>
      <c r="L96" s="37">
        <v>615068</v>
      </c>
      <c r="M96" s="38">
        <v>1.5326923076923078</v>
      </c>
      <c r="N96" s="38">
        <v>3.4831300839999999</v>
      </c>
      <c r="O96" s="38">
        <f t="shared" si="3"/>
        <v>6.6855217391304347</v>
      </c>
      <c r="P96" s="37">
        <v>0</v>
      </c>
      <c r="Q96" s="37">
        <v>0</v>
      </c>
    </row>
    <row r="97" spans="1:17" x14ac:dyDescent="0.25">
      <c r="A97" s="36" t="s">
        <v>97</v>
      </c>
      <c r="B97" s="37">
        <v>3750128</v>
      </c>
      <c r="C97" s="37">
        <v>3750128</v>
      </c>
      <c r="D97" s="37">
        <v>3700505</v>
      </c>
      <c r="E97" s="36">
        <v>1</v>
      </c>
      <c r="F97" s="37">
        <v>3750128</v>
      </c>
      <c r="G97" s="36">
        <v>1</v>
      </c>
      <c r="H97" s="37">
        <v>3750128</v>
      </c>
      <c r="I97" s="36">
        <v>1</v>
      </c>
      <c r="J97" s="37">
        <v>3750128</v>
      </c>
      <c r="K97" s="36">
        <v>0</v>
      </c>
      <c r="L97" s="37">
        <v>0</v>
      </c>
      <c r="M97" s="38">
        <v>15.874519230769231</v>
      </c>
      <c r="N97" s="38">
        <v>20.770934565000001</v>
      </c>
      <c r="O97" s="38">
        <f t="shared" si="3"/>
        <v>40.22288043478261</v>
      </c>
      <c r="P97" s="37">
        <v>0</v>
      </c>
      <c r="Q97" s="37">
        <v>0</v>
      </c>
    </row>
    <row r="98" spans="1:17" x14ac:dyDescent="0.25">
      <c r="A98" s="36" t="s">
        <v>98</v>
      </c>
      <c r="B98" s="37">
        <v>897000</v>
      </c>
      <c r="C98" s="37">
        <v>897000</v>
      </c>
      <c r="D98" s="37">
        <v>763957</v>
      </c>
      <c r="E98" s="36">
        <v>1</v>
      </c>
      <c r="F98" s="37">
        <v>763957</v>
      </c>
      <c r="G98" s="36">
        <v>1</v>
      </c>
      <c r="H98" s="37">
        <v>600336</v>
      </c>
      <c r="I98" s="36">
        <v>1</v>
      </c>
      <c r="J98" s="37">
        <v>600336</v>
      </c>
      <c r="K98" s="36">
        <v>0</v>
      </c>
      <c r="L98" s="37">
        <v>0</v>
      </c>
      <c r="M98" s="38">
        <v>0.71826923076923077</v>
      </c>
      <c r="N98" s="38">
        <v>4.3262884910000006</v>
      </c>
      <c r="O98" s="38">
        <f t="shared" si="3"/>
        <v>8.3038804347826094</v>
      </c>
      <c r="P98" s="37">
        <v>0</v>
      </c>
      <c r="Q98" s="37">
        <v>0</v>
      </c>
    </row>
    <row r="99" spans="1:17" x14ac:dyDescent="0.25">
      <c r="A99" s="36" t="s">
        <v>99</v>
      </c>
      <c r="B99" s="37">
        <v>1850000</v>
      </c>
      <c r="C99" s="37">
        <v>1850000</v>
      </c>
      <c r="D99" s="37">
        <v>634528</v>
      </c>
      <c r="E99" s="36">
        <v>1</v>
      </c>
      <c r="F99" s="37">
        <v>1850000</v>
      </c>
      <c r="G99" s="36">
        <v>1</v>
      </c>
      <c r="H99" s="37">
        <v>1850000</v>
      </c>
      <c r="I99" s="36">
        <v>1</v>
      </c>
      <c r="J99" s="37">
        <v>1850000</v>
      </c>
      <c r="K99" s="36">
        <v>0</v>
      </c>
      <c r="L99" s="37">
        <v>0</v>
      </c>
      <c r="M99" s="38">
        <v>4.6947115384615383</v>
      </c>
      <c r="N99" s="38">
        <v>2.318565312</v>
      </c>
      <c r="O99" s="38">
        <f t="shared" si="3"/>
        <v>6.8970434782608692</v>
      </c>
      <c r="P99" s="37">
        <v>0</v>
      </c>
      <c r="Q99" s="37">
        <v>0</v>
      </c>
    </row>
    <row r="100" spans="1:17" x14ac:dyDescent="0.25">
      <c r="A100" s="36" t="s">
        <v>100</v>
      </c>
      <c r="B100" s="37">
        <v>801917</v>
      </c>
      <c r="C100" s="37">
        <v>801917</v>
      </c>
      <c r="D100" s="37">
        <v>801917</v>
      </c>
      <c r="E100" s="36">
        <v>1</v>
      </c>
      <c r="F100" s="37">
        <v>801917</v>
      </c>
      <c r="G100" s="36">
        <v>1</v>
      </c>
      <c r="H100" s="37">
        <v>801917</v>
      </c>
      <c r="I100" s="36">
        <v>1</v>
      </c>
      <c r="J100" s="37">
        <v>801917</v>
      </c>
      <c r="K100" s="36">
        <v>1</v>
      </c>
      <c r="L100" s="37">
        <v>801917</v>
      </c>
      <c r="M100" s="38">
        <v>1.4903846153846154</v>
      </c>
      <c r="N100" s="38">
        <v>4.541255971</v>
      </c>
      <c r="O100" s="38">
        <f t="shared" si="3"/>
        <v>8.7164891304347822</v>
      </c>
      <c r="P100" s="37">
        <v>0</v>
      </c>
      <c r="Q100" s="37">
        <v>0</v>
      </c>
    </row>
    <row r="101" spans="1:17" x14ac:dyDescent="0.25">
      <c r="A101" s="36" t="s">
        <v>101</v>
      </c>
      <c r="B101" s="37">
        <v>17294387</v>
      </c>
      <c r="C101" s="37">
        <v>17294387</v>
      </c>
      <c r="D101" s="37">
        <v>12434585</v>
      </c>
      <c r="E101" s="36">
        <v>2</v>
      </c>
      <c r="F101" s="37">
        <v>17294387</v>
      </c>
      <c r="G101" s="36">
        <v>2</v>
      </c>
      <c r="H101" s="37">
        <v>17294387</v>
      </c>
      <c r="I101" s="36">
        <v>2</v>
      </c>
      <c r="J101" s="37">
        <v>17294387</v>
      </c>
      <c r="K101" s="36">
        <v>0</v>
      </c>
      <c r="L101" s="37">
        <v>0</v>
      </c>
      <c r="M101" s="38">
        <v>16.930769230769229</v>
      </c>
      <c r="N101" s="38">
        <v>70.135397109539994</v>
      </c>
      <c r="O101" s="38">
        <f t="shared" si="3"/>
        <v>135.15853260869565</v>
      </c>
      <c r="P101" s="37">
        <v>0</v>
      </c>
      <c r="Q101" s="37">
        <v>0</v>
      </c>
    </row>
    <row r="102" spans="1:17" x14ac:dyDescent="0.25">
      <c r="A102" s="36" t="s">
        <v>102</v>
      </c>
      <c r="B102" s="37">
        <v>791853</v>
      </c>
      <c r="C102" s="37">
        <v>791853</v>
      </c>
      <c r="D102" s="37">
        <v>686093</v>
      </c>
      <c r="E102" s="36">
        <v>2</v>
      </c>
      <c r="F102" s="37">
        <v>724940</v>
      </c>
      <c r="G102" s="36">
        <v>2</v>
      </c>
      <c r="H102" s="37">
        <v>724940</v>
      </c>
      <c r="I102" s="36">
        <v>2</v>
      </c>
      <c r="J102" s="37">
        <v>724940</v>
      </c>
      <c r="K102" s="36">
        <v>0</v>
      </c>
      <c r="L102" s="37">
        <v>0</v>
      </c>
      <c r="M102" s="38">
        <v>0.77259615384615388</v>
      </c>
      <c r="N102" s="38">
        <v>3.8853421672800006</v>
      </c>
      <c r="O102" s="38">
        <f t="shared" si="3"/>
        <v>7.4575326086956526</v>
      </c>
      <c r="P102" s="37">
        <v>0</v>
      </c>
      <c r="Q102" s="37">
        <v>0</v>
      </c>
    </row>
    <row r="103" spans="1:17" x14ac:dyDescent="0.25">
      <c r="A103" s="36" t="s">
        <v>103</v>
      </c>
      <c r="B103" s="37">
        <v>6363000</v>
      </c>
      <c r="C103" s="37">
        <v>6363000</v>
      </c>
      <c r="D103" s="37">
        <v>860870</v>
      </c>
      <c r="E103" s="36">
        <v>1</v>
      </c>
      <c r="F103" s="37">
        <v>6300000</v>
      </c>
      <c r="G103" s="36">
        <v>1</v>
      </c>
      <c r="H103" s="37">
        <v>6300000</v>
      </c>
      <c r="I103" s="36">
        <v>1</v>
      </c>
      <c r="J103" s="37">
        <v>6300000</v>
      </c>
      <c r="K103" s="36">
        <v>0</v>
      </c>
      <c r="L103" s="37">
        <v>0</v>
      </c>
      <c r="M103" s="38">
        <v>2.2524038461538463</v>
      </c>
      <c r="N103" s="38">
        <v>3.1456191261599997</v>
      </c>
      <c r="O103" s="38">
        <f t="shared" si="3"/>
        <v>9.3572826086956518</v>
      </c>
      <c r="P103" s="37">
        <v>0</v>
      </c>
      <c r="Q103" s="37">
        <v>0</v>
      </c>
    </row>
    <row r="104" spans="1:17" x14ac:dyDescent="0.25">
      <c r="A104" s="36" t="s">
        <v>104</v>
      </c>
      <c r="B104" s="37">
        <v>4672000</v>
      </c>
      <c r="C104" s="37">
        <v>4672000</v>
      </c>
      <c r="D104" s="37">
        <v>2672028</v>
      </c>
      <c r="E104" s="36">
        <v>3</v>
      </c>
      <c r="F104" s="37">
        <v>4626225</v>
      </c>
      <c r="G104" s="36">
        <v>3</v>
      </c>
      <c r="H104" s="37">
        <v>4626225</v>
      </c>
      <c r="I104" s="36">
        <v>3</v>
      </c>
      <c r="J104" s="37">
        <v>4626225</v>
      </c>
      <c r="K104" s="36">
        <v>0</v>
      </c>
      <c r="L104" s="37">
        <v>0</v>
      </c>
      <c r="M104" s="38">
        <v>3.891346153846154</v>
      </c>
      <c r="N104" s="38">
        <v>14.134247812440002</v>
      </c>
      <c r="O104" s="38">
        <f t="shared" si="3"/>
        <v>29.043782608695651</v>
      </c>
      <c r="P104" s="37">
        <v>0</v>
      </c>
      <c r="Q104" s="37">
        <v>0</v>
      </c>
    </row>
    <row r="105" spans="1:17" ht="26.25" x14ac:dyDescent="0.25">
      <c r="A105" s="36" t="s">
        <v>105</v>
      </c>
      <c r="B105" s="37">
        <v>4057500</v>
      </c>
      <c r="C105" s="37">
        <v>4057500</v>
      </c>
      <c r="D105" s="37">
        <v>909033</v>
      </c>
      <c r="E105" s="36">
        <v>2</v>
      </c>
      <c r="F105" s="37">
        <v>3774758</v>
      </c>
      <c r="G105" s="36">
        <v>2</v>
      </c>
      <c r="H105" s="37">
        <v>3774758</v>
      </c>
      <c r="I105" s="36">
        <v>2</v>
      </c>
      <c r="J105" s="37">
        <v>3774758</v>
      </c>
      <c r="K105" s="36">
        <v>0</v>
      </c>
      <c r="L105" s="37">
        <v>0</v>
      </c>
      <c r="M105" s="38">
        <v>2.8298076923076922</v>
      </c>
      <c r="N105" s="38">
        <v>5.1478560875700001</v>
      </c>
      <c r="O105" s="38">
        <f t="shared" si="3"/>
        <v>9.8807934782608697</v>
      </c>
      <c r="P105" s="37">
        <v>0</v>
      </c>
      <c r="Q105" s="37">
        <v>0</v>
      </c>
    </row>
    <row r="106" spans="1:17" x14ac:dyDescent="0.25">
      <c r="A106" s="36" t="s">
        <v>106</v>
      </c>
      <c r="B106" s="37">
        <v>2468534</v>
      </c>
      <c r="C106" s="37">
        <v>2468534</v>
      </c>
      <c r="D106" s="37">
        <v>1985321</v>
      </c>
      <c r="E106" s="36">
        <v>2</v>
      </c>
      <c r="F106" s="37">
        <v>2420859</v>
      </c>
      <c r="G106" s="36">
        <v>2</v>
      </c>
      <c r="H106" s="37">
        <v>2420859</v>
      </c>
      <c r="I106" s="36">
        <v>2</v>
      </c>
      <c r="J106" s="37">
        <v>2420859</v>
      </c>
      <c r="K106" s="36">
        <v>0</v>
      </c>
      <c r="L106" s="37">
        <v>0</v>
      </c>
      <c r="M106" s="38">
        <v>3.5129807692307691</v>
      </c>
      <c r="N106" s="38">
        <v>11.242870331280001</v>
      </c>
      <c r="O106" s="38">
        <f t="shared" si="3"/>
        <v>21.579576086956521</v>
      </c>
      <c r="P106" s="37">
        <v>0</v>
      </c>
      <c r="Q106" s="37">
        <v>0</v>
      </c>
    </row>
    <row r="107" spans="1:17" x14ac:dyDescent="0.25">
      <c r="A107" s="36" t="s">
        <v>107</v>
      </c>
      <c r="B107" s="37">
        <v>10077996</v>
      </c>
      <c r="C107" s="37">
        <v>10077996</v>
      </c>
      <c r="D107" s="37">
        <v>3267152</v>
      </c>
      <c r="E107" s="36">
        <v>15</v>
      </c>
      <c r="F107" s="37">
        <v>9873579</v>
      </c>
      <c r="G107" s="36">
        <v>15</v>
      </c>
      <c r="H107" s="37">
        <v>9873579</v>
      </c>
      <c r="I107" s="36">
        <v>15</v>
      </c>
      <c r="J107" s="37">
        <v>9873579</v>
      </c>
      <c r="K107" s="36">
        <v>0</v>
      </c>
      <c r="L107" s="37">
        <v>0</v>
      </c>
      <c r="M107" s="38">
        <v>5.7312500000000002</v>
      </c>
      <c r="N107" s="38">
        <v>17.835849371290003</v>
      </c>
      <c r="O107" s="38">
        <f t="shared" si="3"/>
        <v>35.512521739130435</v>
      </c>
      <c r="P107" s="37">
        <v>0</v>
      </c>
      <c r="Q107" s="37">
        <v>0</v>
      </c>
    </row>
    <row r="108" spans="1:17" x14ac:dyDescent="0.25">
      <c r="A108" s="36" t="s">
        <v>108</v>
      </c>
      <c r="B108" s="37">
        <v>815880</v>
      </c>
      <c r="C108" s="37">
        <v>815880</v>
      </c>
      <c r="D108" s="37">
        <v>625086</v>
      </c>
      <c r="E108" s="36">
        <v>2</v>
      </c>
      <c r="F108" s="37">
        <v>691224</v>
      </c>
      <c r="G108" s="36">
        <v>2</v>
      </c>
      <c r="H108" s="37">
        <v>691224</v>
      </c>
      <c r="I108" s="36">
        <v>2</v>
      </c>
      <c r="J108" s="37">
        <v>691224</v>
      </c>
      <c r="K108" s="36">
        <v>0</v>
      </c>
      <c r="L108" s="37">
        <v>0</v>
      </c>
      <c r="M108" s="38">
        <v>3.7865384615384614</v>
      </c>
      <c r="N108" s="38">
        <v>3.9392895772399998</v>
      </c>
      <c r="O108" s="38">
        <f t="shared" si="3"/>
        <v>6.7944130434782606</v>
      </c>
      <c r="P108" s="37">
        <v>0</v>
      </c>
      <c r="Q108" s="37">
        <v>0</v>
      </c>
    </row>
    <row r="109" spans="1:17" x14ac:dyDescent="0.25">
      <c r="A109" s="36" t="s">
        <v>109</v>
      </c>
      <c r="B109" s="37">
        <v>1320740</v>
      </c>
      <c r="C109" s="37">
        <v>1320740</v>
      </c>
      <c r="D109" s="37">
        <v>459430</v>
      </c>
      <c r="E109" s="36">
        <v>2</v>
      </c>
      <c r="F109" s="37">
        <v>1320740</v>
      </c>
      <c r="G109" s="36">
        <v>2</v>
      </c>
      <c r="H109" s="37">
        <v>1320740</v>
      </c>
      <c r="I109" s="36">
        <v>2</v>
      </c>
      <c r="J109" s="37">
        <v>1320740</v>
      </c>
      <c r="K109" s="36">
        <v>0</v>
      </c>
      <c r="L109" s="37">
        <v>0</v>
      </c>
      <c r="M109" s="38">
        <v>2.1139423076923078</v>
      </c>
      <c r="N109" s="38">
        <v>2.1368089299999999</v>
      </c>
      <c r="O109" s="38">
        <f t="shared" si="3"/>
        <v>4.993804347826087</v>
      </c>
      <c r="P109" s="37">
        <v>0</v>
      </c>
      <c r="Q109" s="37">
        <v>0</v>
      </c>
    </row>
    <row r="110" spans="1:17" x14ac:dyDescent="0.25">
      <c r="A110" s="36" t="s">
        <v>110</v>
      </c>
      <c r="B110" s="37">
        <v>400000</v>
      </c>
      <c r="C110" s="37">
        <v>400000</v>
      </c>
      <c r="D110" s="37">
        <v>380695</v>
      </c>
      <c r="E110" s="36">
        <v>2</v>
      </c>
      <c r="F110" s="37">
        <v>400000</v>
      </c>
      <c r="G110" s="36">
        <v>2</v>
      </c>
      <c r="H110" s="37">
        <v>400000</v>
      </c>
      <c r="I110" s="36">
        <v>2</v>
      </c>
      <c r="J110" s="37">
        <v>400000</v>
      </c>
      <c r="K110" s="36">
        <v>2</v>
      </c>
      <c r="L110" s="37">
        <v>380695</v>
      </c>
      <c r="M110" s="38">
        <v>1.1072115384615384</v>
      </c>
      <c r="N110" s="38">
        <v>1.7706139333199999</v>
      </c>
      <c r="O110" s="38">
        <f t="shared" si="3"/>
        <v>4.1379891304347822</v>
      </c>
      <c r="P110" s="37">
        <v>0</v>
      </c>
      <c r="Q110" s="37">
        <v>0</v>
      </c>
    </row>
    <row r="111" spans="1:17" x14ac:dyDescent="0.25">
      <c r="A111" s="36" t="s">
        <v>111</v>
      </c>
      <c r="B111" s="37">
        <v>3977495</v>
      </c>
      <c r="C111" s="37">
        <v>3977495</v>
      </c>
      <c r="D111" s="37">
        <v>3939317</v>
      </c>
      <c r="E111" s="36">
        <v>3</v>
      </c>
      <c r="F111" s="37">
        <v>3977495</v>
      </c>
      <c r="G111" s="36">
        <v>3</v>
      </c>
      <c r="H111" s="37">
        <v>3977495</v>
      </c>
      <c r="I111" s="36">
        <v>3</v>
      </c>
      <c r="J111" s="37">
        <v>3977495</v>
      </c>
      <c r="K111" s="36">
        <v>3</v>
      </c>
      <c r="L111" s="37">
        <v>3939317</v>
      </c>
      <c r="M111" s="38">
        <v>10.475480769230769</v>
      </c>
      <c r="N111" s="38">
        <v>22.308352227629999</v>
      </c>
      <c r="O111" s="38">
        <f t="shared" si="3"/>
        <v>42.81866304347826</v>
      </c>
      <c r="P111" s="37">
        <v>0</v>
      </c>
      <c r="Q111" s="37">
        <v>0</v>
      </c>
    </row>
    <row r="112" spans="1:17" ht="26.25" x14ac:dyDescent="0.25">
      <c r="A112" s="36" t="s">
        <v>112</v>
      </c>
      <c r="B112" s="37">
        <v>2300405</v>
      </c>
      <c r="C112" s="37">
        <v>2300405</v>
      </c>
      <c r="D112" s="37">
        <v>1804323</v>
      </c>
      <c r="E112" s="36">
        <v>5</v>
      </c>
      <c r="F112" s="37">
        <v>2149842</v>
      </c>
      <c r="G112" s="36">
        <v>5</v>
      </c>
      <c r="H112" s="37">
        <v>2149842</v>
      </c>
      <c r="I112" s="36">
        <v>5</v>
      </c>
      <c r="J112" s="37">
        <v>2149842</v>
      </c>
      <c r="K112" s="36">
        <v>1</v>
      </c>
      <c r="L112" s="37">
        <v>83844</v>
      </c>
      <c r="M112" s="38">
        <v>5.1754807692307692</v>
      </c>
      <c r="N112" s="38">
        <v>10.777634547609999</v>
      </c>
      <c r="O112" s="38">
        <f t="shared" si="3"/>
        <v>19.612206521739129</v>
      </c>
      <c r="P112" s="37">
        <v>0</v>
      </c>
      <c r="Q112" s="37">
        <v>0</v>
      </c>
    </row>
    <row r="113" spans="1:17" x14ac:dyDescent="0.25">
      <c r="A113" s="36" t="s">
        <v>113</v>
      </c>
      <c r="B113" s="37">
        <v>845698</v>
      </c>
      <c r="C113" s="37">
        <v>845698</v>
      </c>
      <c r="D113" s="37">
        <v>594076</v>
      </c>
      <c r="E113" s="36">
        <v>3</v>
      </c>
      <c r="F113" s="37">
        <v>845698</v>
      </c>
      <c r="G113" s="36">
        <v>3</v>
      </c>
      <c r="H113" s="37">
        <v>845698</v>
      </c>
      <c r="I113" s="36">
        <v>3</v>
      </c>
      <c r="J113" s="37">
        <v>845698</v>
      </c>
      <c r="K113" s="36">
        <v>0</v>
      </c>
      <c r="L113" s="37">
        <v>0</v>
      </c>
      <c r="M113" s="38">
        <v>1.3495192307692307</v>
      </c>
      <c r="N113" s="38">
        <v>4.3373488760000001</v>
      </c>
      <c r="O113" s="38">
        <f t="shared" si="3"/>
        <v>6.4573478260869566</v>
      </c>
      <c r="P113" s="37">
        <v>0</v>
      </c>
      <c r="Q113" s="37">
        <v>0</v>
      </c>
    </row>
    <row r="114" spans="1:17" ht="26.25" x14ac:dyDescent="0.25">
      <c r="A114" s="36" t="s">
        <v>114</v>
      </c>
      <c r="B114" s="37">
        <v>3431098</v>
      </c>
      <c r="C114" s="37">
        <v>3431098</v>
      </c>
      <c r="D114" s="37">
        <v>3431098</v>
      </c>
      <c r="E114" s="36">
        <v>1</v>
      </c>
      <c r="F114" s="37">
        <v>3431098</v>
      </c>
      <c r="G114" s="36">
        <v>1</v>
      </c>
      <c r="H114" s="37">
        <v>3431098</v>
      </c>
      <c r="I114" s="36">
        <v>1</v>
      </c>
      <c r="J114" s="37">
        <v>3431098</v>
      </c>
      <c r="K114" s="36">
        <v>1</v>
      </c>
      <c r="L114" s="37">
        <v>3431098</v>
      </c>
      <c r="M114" s="38">
        <v>3.6057692307692308</v>
      </c>
      <c r="N114" s="38">
        <v>19.430307974000002</v>
      </c>
      <c r="O114" s="38">
        <f t="shared" si="3"/>
        <v>37.29454347826087</v>
      </c>
      <c r="P114" s="37">
        <v>0</v>
      </c>
      <c r="Q114" s="37">
        <v>0</v>
      </c>
    </row>
    <row r="115" spans="1:17" x14ac:dyDescent="0.25">
      <c r="A115" s="36" t="s">
        <v>115</v>
      </c>
      <c r="B115" s="37">
        <v>2722695</v>
      </c>
      <c r="C115" s="37">
        <v>2722695</v>
      </c>
      <c r="D115" s="37">
        <v>2722695</v>
      </c>
      <c r="E115" s="36">
        <v>2</v>
      </c>
      <c r="F115" s="37">
        <v>2722695</v>
      </c>
      <c r="G115" s="36">
        <v>2</v>
      </c>
      <c r="H115" s="37">
        <v>2722695</v>
      </c>
      <c r="I115" s="36">
        <v>2</v>
      </c>
      <c r="J115" s="37">
        <v>2722695</v>
      </c>
      <c r="K115" s="36">
        <v>2</v>
      </c>
      <c r="L115" s="37">
        <v>2722695</v>
      </c>
      <c r="M115" s="38">
        <v>6.078846153846154</v>
      </c>
      <c r="N115" s="38">
        <v>15.418621784999999</v>
      </c>
      <c r="O115" s="38">
        <f t="shared" si="3"/>
        <v>29.594510869565216</v>
      </c>
      <c r="P115" s="37">
        <v>0</v>
      </c>
      <c r="Q115" s="37">
        <v>0</v>
      </c>
    </row>
    <row r="116" spans="1:17" x14ac:dyDescent="0.25">
      <c r="A116" s="36" t="s">
        <v>116</v>
      </c>
      <c r="B116" s="37">
        <v>4892291</v>
      </c>
      <c r="C116" s="37">
        <v>4892291</v>
      </c>
      <c r="D116" s="37">
        <v>2519027</v>
      </c>
      <c r="E116" s="36">
        <v>8</v>
      </c>
      <c r="F116" s="37">
        <v>4892291</v>
      </c>
      <c r="G116" s="36">
        <v>8</v>
      </c>
      <c r="H116" s="37">
        <v>4892291</v>
      </c>
      <c r="I116" s="36">
        <v>8</v>
      </c>
      <c r="J116" s="37">
        <v>4892291</v>
      </c>
      <c r="K116" s="36">
        <v>2</v>
      </c>
      <c r="L116" s="37">
        <v>25233</v>
      </c>
      <c r="M116" s="38">
        <v>12.187019230769231</v>
      </c>
      <c r="N116" s="38">
        <v>14.265249901000001</v>
      </c>
      <c r="O116" s="38">
        <f t="shared" si="3"/>
        <v>27.380728260869564</v>
      </c>
      <c r="P116" s="37">
        <v>0</v>
      </c>
      <c r="Q116" s="37">
        <v>0</v>
      </c>
    </row>
    <row r="117" spans="1:17" x14ac:dyDescent="0.25">
      <c r="A117" s="36" t="s">
        <v>117</v>
      </c>
      <c r="B117" s="37">
        <v>588116</v>
      </c>
      <c r="C117" s="37">
        <v>588116</v>
      </c>
      <c r="D117" s="37">
        <v>506035</v>
      </c>
      <c r="E117" s="36">
        <v>4</v>
      </c>
      <c r="F117" s="37">
        <v>588116</v>
      </c>
      <c r="G117" s="36">
        <v>4</v>
      </c>
      <c r="H117" s="37">
        <v>588116</v>
      </c>
      <c r="I117" s="36">
        <v>4</v>
      </c>
      <c r="J117" s="37">
        <v>588116</v>
      </c>
      <c r="K117" s="36">
        <v>0</v>
      </c>
      <c r="L117" s="37">
        <v>0</v>
      </c>
      <c r="M117" s="38">
        <v>1.4649038461538462</v>
      </c>
      <c r="N117" s="38">
        <v>2.86567461936</v>
      </c>
      <c r="O117" s="38">
        <f t="shared" si="3"/>
        <v>5.5003804347826089</v>
      </c>
      <c r="P117" s="37">
        <v>0</v>
      </c>
      <c r="Q117" s="37">
        <v>0</v>
      </c>
    </row>
    <row r="118" spans="1:17" x14ac:dyDescent="0.25">
      <c r="A118" s="36" t="s">
        <v>118</v>
      </c>
      <c r="B118" s="37">
        <v>331745</v>
      </c>
      <c r="C118" s="37">
        <v>331745</v>
      </c>
      <c r="D118" s="37">
        <v>331745</v>
      </c>
      <c r="E118" s="36">
        <v>2</v>
      </c>
      <c r="F118" s="37">
        <v>331745</v>
      </c>
      <c r="G118" s="36">
        <v>2</v>
      </c>
      <c r="H118" s="37">
        <v>331745</v>
      </c>
      <c r="I118" s="36">
        <v>2</v>
      </c>
      <c r="J118" s="37">
        <v>331745</v>
      </c>
      <c r="K118" s="36">
        <v>2</v>
      </c>
      <c r="L118" s="37">
        <v>331745</v>
      </c>
      <c r="M118" s="38">
        <v>1.25</v>
      </c>
      <c r="N118" s="38">
        <v>1.8786719350000001</v>
      </c>
      <c r="O118" s="38">
        <f t="shared" si="3"/>
        <v>3.6059239130434784</v>
      </c>
      <c r="P118" s="37">
        <v>0</v>
      </c>
      <c r="Q118" s="37">
        <v>0</v>
      </c>
    </row>
    <row r="119" spans="1:17" x14ac:dyDescent="0.25">
      <c r="A119" s="36" t="s">
        <v>119</v>
      </c>
      <c r="B119" s="37">
        <v>3909456</v>
      </c>
      <c r="C119" s="37">
        <v>3909456</v>
      </c>
      <c r="D119" s="37">
        <v>2195664</v>
      </c>
      <c r="E119" s="36">
        <v>7</v>
      </c>
      <c r="F119" s="37">
        <v>3909456</v>
      </c>
      <c r="G119" s="36">
        <v>7</v>
      </c>
      <c r="H119" s="37">
        <v>3909456</v>
      </c>
      <c r="I119" s="36">
        <v>7</v>
      </c>
      <c r="J119" s="37">
        <v>3909456</v>
      </c>
      <c r="K119" s="36">
        <v>4</v>
      </c>
      <c r="L119" s="37">
        <v>217043</v>
      </c>
      <c r="M119" s="38">
        <v>4.6788461538461537</v>
      </c>
      <c r="N119" s="38">
        <v>12.434045231999999</v>
      </c>
      <c r="O119" s="38">
        <f t="shared" si="3"/>
        <v>23.865913043478262</v>
      </c>
      <c r="P119" s="37">
        <v>0</v>
      </c>
      <c r="Q119" s="37">
        <v>0</v>
      </c>
    </row>
    <row r="120" spans="1:17" x14ac:dyDescent="0.25">
      <c r="A120" s="36" t="s">
        <v>120</v>
      </c>
      <c r="B120" s="37">
        <v>116609</v>
      </c>
      <c r="C120" s="37">
        <v>116609</v>
      </c>
      <c r="D120" s="37">
        <v>116609</v>
      </c>
      <c r="E120" s="36">
        <v>3</v>
      </c>
      <c r="F120" s="37">
        <v>116609</v>
      </c>
      <c r="G120" s="36">
        <v>3</v>
      </c>
      <c r="H120" s="37">
        <v>116609</v>
      </c>
      <c r="I120" s="36">
        <v>3</v>
      </c>
      <c r="J120" s="37">
        <v>116609</v>
      </c>
      <c r="K120" s="36">
        <v>3</v>
      </c>
      <c r="L120" s="37">
        <v>116609</v>
      </c>
      <c r="M120" s="38">
        <v>0.3</v>
      </c>
      <c r="N120" s="38">
        <v>0.66035676700000001</v>
      </c>
      <c r="O120" s="38">
        <f t="shared" si="3"/>
        <v>1.2674891304347826</v>
      </c>
      <c r="P120" s="37">
        <v>0</v>
      </c>
      <c r="Q120" s="37">
        <v>0</v>
      </c>
    </row>
    <row r="121" spans="1:17" x14ac:dyDescent="0.25">
      <c r="A121" s="36" t="s">
        <v>121</v>
      </c>
      <c r="B121" s="37">
        <v>823996</v>
      </c>
      <c r="C121" s="37">
        <v>823996</v>
      </c>
      <c r="D121" s="37">
        <v>721678</v>
      </c>
      <c r="E121" s="36">
        <v>2</v>
      </c>
      <c r="F121" s="37">
        <v>823996</v>
      </c>
      <c r="G121" s="36">
        <v>2</v>
      </c>
      <c r="H121" s="37">
        <v>823996</v>
      </c>
      <c r="I121" s="36">
        <v>2</v>
      </c>
      <c r="J121" s="37">
        <v>823996</v>
      </c>
      <c r="K121" s="36">
        <v>0</v>
      </c>
      <c r="L121" s="37">
        <v>0</v>
      </c>
      <c r="M121" s="38">
        <v>1.8971153846153845</v>
      </c>
      <c r="N121" s="38">
        <v>4.0868625140000008</v>
      </c>
      <c r="O121" s="38">
        <f t="shared" si="3"/>
        <v>7.8443260869565217</v>
      </c>
      <c r="P121" s="37">
        <v>0</v>
      </c>
      <c r="Q121" s="37">
        <v>0</v>
      </c>
    </row>
    <row r="122" spans="1:17" x14ac:dyDescent="0.25">
      <c r="A122" s="36" t="s">
        <v>122</v>
      </c>
      <c r="B122" s="37">
        <v>329910</v>
      </c>
      <c r="C122" s="37">
        <v>329910</v>
      </c>
      <c r="D122" s="37">
        <v>0</v>
      </c>
      <c r="E122" s="36">
        <v>1</v>
      </c>
      <c r="F122" s="37">
        <v>329314</v>
      </c>
      <c r="G122" s="36">
        <v>1</v>
      </c>
      <c r="H122" s="37">
        <v>329314</v>
      </c>
      <c r="I122" s="36">
        <v>1</v>
      </c>
      <c r="J122" s="37">
        <v>329314</v>
      </c>
      <c r="K122" s="36">
        <v>0</v>
      </c>
      <c r="L122" s="37">
        <v>0</v>
      </c>
      <c r="M122" s="38">
        <v>0</v>
      </c>
      <c r="N122" s="38">
        <v>0</v>
      </c>
      <c r="O122" s="38">
        <f t="shared" si="3"/>
        <v>0</v>
      </c>
      <c r="P122" s="37">
        <v>0</v>
      </c>
      <c r="Q122" s="37">
        <v>0</v>
      </c>
    </row>
    <row r="123" spans="1:17" x14ac:dyDescent="0.25">
      <c r="A123" s="36" t="s">
        <v>123</v>
      </c>
      <c r="B123" s="37">
        <v>1200000</v>
      </c>
      <c r="C123" s="37">
        <v>1200000</v>
      </c>
      <c r="D123" s="37">
        <v>1068262</v>
      </c>
      <c r="E123" s="36">
        <v>2</v>
      </c>
      <c r="F123" s="37">
        <v>1200000</v>
      </c>
      <c r="G123" s="36">
        <v>2</v>
      </c>
      <c r="H123" s="37">
        <v>1200000</v>
      </c>
      <c r="I123" s="36">
        <v>2</v>
      </c>
      <c r="J123" s="37">
        <v>1200000</v>
      </c>
      <c r="K123" s="36">
        <v>0</v>
      </c>
      <c r="L123" s="37">
        <v>0</v>
      </c>
      <c r="M123" s="38">
        <v>1.5009615384615385</v>
      </c>
      <c r="N123" s="38">
        <v>6.0495677060000004</v>
      </c>
      <c r="O123" s="38">
        <f t="shared" si="3"/>
        <v>11.61154347826087</v>
      </c>
      <c r="P123" s="37">
        <v>0</v>
      </c>
      <c r="Q123" s="37">
        <v>0</v>
      </c>
    </row>
    <row r="124" spans="1:17" ht="26.25" x14ac:dyDescent="0.25">
      <c r="A124" s="36" t="s">
        <v>124</v>
      </c>
      <c r="B124" s="37">
        <v>2900000</v>
      </c>
      <c r="C124" s="37">
        <v>2900000</v>
      </c>
      <c r="D124" s="37">
        <v>1370792</v>
      </c>
      <c r="E124" s="36">
        <v>6</v>
      </c>
      <c r="F124" s="37">
        <v>2900000</v>
      </c>
      <c r="G124" s="36">
        <v>4</v>
      </c>
      <c r="H124" s="37">
        <v>2123471</v>
      </c>
      <c r="I124" s="36">
        <v>4</v>
      </c>
      <c r="J124" s="37">
        <v>2123471</v>
      </c>
      <c r="K124" s="36">
        <v>0</v>
      </c>
      <c r="L124" s="37">
        <v>0</v>
      </c>
      <c r="M124" s="38">
        <v>9.1365384615384624</v>
      </c>
      <c r="N124" s="38">
        <v>6.2006077783400002</v>
      </c>
      <c r="O124" s="38">
        <f t="shared" si="3"/>
        <v>14.899913043478261</v>
      </c>
      <c r="P124" s="37">
        <v>0</v>
      </c>
      <c r="Q124" s="37">
        <v>0</v>
      </c>
    </row>
    <row r="125" spans="1:17" x14ac:dyDescent="0.25">
      <c r="A125" s="36" t="s">
        <v>125</v>
      </c>
      <c r="B125" s="37">
        <v>2528070</v>
      </c>
      <c r="C125" s="37">
        <v>2528070</v>
      </c>
      <c r="D125" s="37">
        <v>1162552</v>
      </c>
      <c r="E125" s="36">
        <v>3</v>
      </c>
      <c r="F125" s="37">
        <v>2519134</v>
      </c>
      <c r="G125" s="36">
        <v>3</v>
      </c>
      <c r="H125" s="37">
        <v>2519134</v>
      </c>
      <c r="I125" s="36">
        <v>3</v>
      </c>
      <c r="J125" s="37">
        <v>2519134</v>
      </c>
      <c r="K125" s="36">
        <v>1</v>
      </c>
      <c r="L125" s="37">
        <v>1065</v>
      </c>
      <c r="M125" s="38">
        <v>2.1072115384615384</v>
      </c>
      <c r="N125" s="38">
        <v>6.5254043760000009</v>
      </c>
      <c r="O125" s="38">
        <f t="shared" si="3"/>
        <v>12.636434782608696</v>
      </c>
      <c r="P125" s="37">
        <v>0</v>
      </c>
      <c r="Q125" s="37">
        <v>0</v>
      </c>
    </row>
    <row r="126" spans="1:17" x14ac:dyDescent="0.25">
      <c r="A126" s="36" t="s">
        <v>126</v>
      </c>
      <c r="B126" s="37">
        <v>2968530</v>
      </c>
      <c r="C126" s="37">
        <v>2968530</v>
      </c>
      <c r="D126" s="37">
        <v>693477</v>
      </c>
      <c r="E126" s="36">
        <v>6</v>
      </c>
      <c r="F126" s="37">
        <v>2962981</v>
      </c>
      <c r="G126" s="36">
        <v>6</v>
      </c>
      <c r="H126" s="37">
        <v>2962981</v>
      </c>
      <c r="I126" s="36">
        <v>6</v>
      </c>
      <c r="J126" s="37">
        <v>2962981</v>
      </c>
      <c r="K126" s="36">
        <v>4</v>
      </c>
      <c r="L126" s="37">
        <v>656761</v>
      </c>
      <c r="M126" s="38">
        <v>1.7408653846153845</v>
      </c>
      <c r="N126" s="38">
        <v>17.275794724090002</v>
      </c>
      <c r="O126" s="38">
        <f t="shared" si="3"/>
        <v>7.5377934782608698</v>
      </c>
      <c r="P126" s="37">
        <v>0</v>
      </c>
      <c r="Q126" s="37">
        <v>0</v>
      </c>
    </row>
    <row r="127" spans="1:17" x14ac:dyDescent="0.25">
      <c r="A127" s="36" t="s">
        <v>127</v>
      </c>
      <c r="B127" s="37">
        <v>3307772</v>
      </c>
      <c r="C127" s="37">
        <v>3307772</v>
      </c>
      <c r="D127" s="37">
        <v>2479921</v>
      </c>
      <c r="E127" s="36">
        <v>3</v>
      </c>
      <c r="F127" s="37">
        <v>3297772</v>
      </c>
      <c r="G127" s="36">
        <v>3</v>
      </c>
      <c r="H127" s="37">
        <v>3297772</v>
      </c>
      <c r="I127" s="36">
        <v>3</v>
      </c>
      <c r="J127" s="37">
        <v>3297772</v>
      </c>
      <c r="K127" s="36">
        <v>1</v>
      </c>
      <c r="L127" s="37">
        <v>231711</v>
      </c>
      <c r="M127" s="38">
        <v>5.728365384615385</v>
      </c>
      <c r="N127" s="38">
        <v>14.043792623000002</v>
      </c>
      <c r="O127" s="38">
        <f t="shared" si="3"/>
        <v>26.95566304347826</v>
      </c>
      <c r="P127" s="37">
        <v>0</v>
      </c>
      <c r="Q127" s="37">
        <v>0</v>
      </c>
    </row>
    <row r="128" spans="1:17" x14ac:dyDescent="0.25">
      <c r="A128" s="36" t="s">
        <v>128</v>
      </c>
      <c r="B128" s="37">
        <v>10000000</v>
      </c>
      <c r="C128" s="37">
        <v>10000000</v>
      </c>
      <c r="D128" s="37">
        <v>3426437</v>
      </c>
      <c r="E128" s="36">
        <v>1</v>
      </c>
      <c r="F128" s="37">
        <v>10000000</v>
      </c>
      <c r="G128" s="36">
        <v>1</v>
      </c>
      <c r="H128" s="37">
        <v>10000000</v>
      </c>
      <c r="I128" s="36">
        <v>1</v>
      </c>
      <c r="J128" s="37">
        <v>10000000</v>
      </c>
      <c r="K128" s="36">
        <v>0</v>
      </c>
      <c r="L128" s="37">
        <v>0</v>
      </c>
      <c r="M128" s="38">
        <v>18.226923076923075</v>
      </c>
      <c r="N128" s="38">
        <v>12.520200797999999</v>
      </c>
      <c r="O128" s="38">
        <f t="shared" si="3"/>
        <v>37.243880434782611</v>
      </c>
      <c r="P128" s="37">
        <v>0</v>
      </c>
      <c r="Q128" s="37">
        <v>0</v>
      </c>
    </row>
    <row r="129" spans="1:17" x14ac:dyDescent="0.25">
      <c r="A129" s="36" t="s">
        <v>129</v>
      </c>
      <c r="B129" s="37">
        <v>707634</v>
      </c>
      <c r="C129" s="37">
        <v>707634</v>
      </c>
      <c r="D129" s="37">
        <v>639074</v>
      </c>
      <c r="E129" s="36">
        <v>2</v>
      </c>
      <c r="F129" s="37">
        <v>707634</v>
      </c>
      <c r="G129" s="36">
        <v>2</v>
      </c>
      <c r="H129" s="37">
        <v>707634</v>
      </c>
      <c r="I129" s="36">
        <v>2</v>
      </c>
      <c r="J129" s="37">
        <v>707634</v>
      </c>
      <c r="K129" s="36">
        <v>2</v>
      </c>
      <c r="L129" s="37">
        <v>694734</v>
      </c>
      <c r="M129" s="38">
        <v>1.5264423076923077</v>
      </c>
      <c r="N129" s="38">
        <v>3.6190760620000004</v>
      </c>
      <c r="O129" s="38">
        <f t="shared" si="3"/>
        <v>6.9464565217391305</v>
      </c>
      <c r="P129" s="37">
        <v>0</v>
      </c>
      <c r="Q129" s="37">
        <v>0</v>
      </c>
    </row>
    <row r="130" spans="1:17" ht="26.25" x14ac:dyDescent="0.25">
      <c r="A130" s="36" t="s">
        <v>130</v>
      </c>
      <c r="B130" s="37">
        <v>3236363</v>
      </c>
      <c r="C130" s="37">
        <v>3236363</v>
      </c>
      <c r="D130" s="37">
        <v>3236363</v>
      </c>
      <c r="E130" s="36">
        <v>1</v>
      </c>
      <c r="F130" s="37">
        <v>3236363</v>
      </c>
      <c r="G130" s="36">
        <v>1</v>
      </c>
      <c r="H130" s="37">
        <v>3236363</v>
      </c>
      <c r="I130" s="36">
        <v>1</v>
      </c>
      <c r="J130" s="37">
        <v>3236363</v>
      </c>
      <c r="K130" s="36">
        <v>1</v>
      </c>
      <c r="L130" s="37">
        <v>3236363</v>
      </c>
      <c r="M130" s="38">
        <v>13.348557692307692</v>
      </c>
      <c r="N130" s="38">
        <v>18.327523669000001</v>
      </c>
      <c r="O130" s="38">
        <f t="shared" si="3"/>
        <v>35.177858695652176</v>
      </c>
      <c r="P130" s="37">
        <v>0</v>
      </c>
      <c r="Q130" s="37">
        <v>0</v>
      </c>
    </row>
    <row r="131" spans="1:17" x14ac:dyDescent="0.25">
      <c r="A131" s="36" t="s">
        <v>131</v>
      </c>
      <c r="B131" s="37">
        <v>960927</v>
      </c>
      <c r="C131" s="37">
        <v>960927</v>
      </c>
      <c r="D131" s="37">
        <v>498706</v>
      </c>
      <c r="E131" s="36">
        <v>2</v>
      </c>
      <c r="F131" s="37">
        <v>926402</v>
      </c>
      <c r="G131" s="36">
        <v>2</v>
      </c>
      <c r="H131" s="37">
        <v>926402</v>
      </c>
      <c r="I131" s="36">
        <v>2</v>
      </c>
      <c r="J131" s="37">
        <v>926402</v>
      </c>
      <c r="K131" s="36">
        <v>0</v>
      </c>
      <c r="L131" s="37">
        <v>0</v>
      </c>
      <c r="M131" s="38">
        <v>1.270673076923077</v>
      </c>
      <c r="N131" s="38">
        <v>2.3194832803599996</v>
      </c>
      <c r="O131" s="38">
        <f t="shared" si="3"/>
        <v>5.4207173913043478</v>
      </c>
      <c r="P131" s="37">
        <v>0</v>
      </c>
      <c r="Q131" s="37">
        <v>0</v>
      </c>
    </row>
    <row r="132" spans="1:17" ht="26.25" x14ac:dyDescent="0.25">
      <c r="A132" s="36" t="s">
        <v>132</v>
      </c>
      <c r="B132" s="37">
        <v>3085700</v>
      </c>
      <c r="C132" s="37">
        <v>3085700</v>
      </c>
      <c r="D132" s="37">
        <v>2447058</v>
      </c>
      <c r="E132" s="36">
        <v>4</v>
      </c>
      <c r="F132" s="37">
        <v>3074678</v>
      </c>
      <c r="G132" s="36">
        <v>4</v>
      </c>
      <c r="H132" s="37">
        <v>3074678</v>
      </c>
      <c r="I132" s="36">
        <v>4</v>
      </c>
      <c r="J132" s="37">
        <v>3074678</v>
      </c>
      <c r="K132" s="36">
        <v>1</v>
      </c>
      <c r="L132" s="37">
        <v>567700</v>
      </c>
      <c r="M132" s="38">
        <v>9.396634615384615</v>
      </c>
      <c r="N132" s="38">
        <v>11.011951831999999</v>
      </c>
      <c r="O132" s="38">
        <f t="shared" si="3"/>
        <v>26.598456521739131</v>
      </c>
      <c r="P132" s="37">
        <v>0</v>
      </c>
      <c r="Q132" s="37">
        <v>0</v>
      </c>
    </row>
    <row r="133" spans="1:17" x14ac:dyDescent="0.25">
      <c r="A133" s="36" t="s">
        <v>133</v>
      </c>
      <c r="B133" s="37">
        <v>583009</v>
      </c>
      <c r="C133" s="37">
        <v>583009</v>
      </c>
      <c r="D133" s="37">
        <v>0</v>
      </c>
      <c r="E133" s="36">
        <v>1</v>
      </c>
      <c r="F133" s="37">
        <v>583009</v>
      </c>
      <c r="G133" s="36">
        <v>1</v>
      </c>
      <c r="H133" s="37">
        <v>583009</v>
      </c>
      <c r="I133" s="36">
        <v>1</v>
      </c>
      <c r="J133" s="37">
        <v>583009</v>
      </c>
      <c r="K133" s="36">
        <v>0</v>
      </c>
      <c r="L133" s="37">
        <v>0</v>
      </c>
      <c r="M133" s="38">
        <v>0</v>
      </c>
      <c r="N133" s="38">
        <v>0</v>
      </c>
      <c r="O133" s="38">
        <f t="shared" si="3"/>
        <v>0</v>
      </c>
      <c r="P133" s="37">
        <v>0</v>
      </c>
      <c r="Q133" s="37">
        <v>0</v>
      </c>
    </row>
    <row r="134" spans="1:17" x14ac:dyDescent="0.25">
      <c r="A134" s="36" t="s">
        <v>134</v>
      </c>
      <c r="B134" s="37">
        <v>816000</v>
      </c>
      <c r="C134" s="37">
        <v>816000</v>
      </c>
      <c r="D134" s="37">
        <v>796050</v>
      </c>
      <c r="E134" s="36">
        <v>2</v>
      </c>
      <c r="F134" s="37">
        <v>814461</v>
      </c>
      <c r="G134" s="36">
        <v>2</v>
      </c>
      <c r="H134" s="37">
        <v>814461</v>
      </c>
      <c r="I134" s="36">
        <v>2</v>
      </c>
      <c r="J134" s="37">
        <v>814461</v>
      </c>
      <c r="K134" s="36">
        <v>2</v>
      </c>
      <c r="L134" s="37">
        <v>796050</v>
      </c>
      <c r="M134" s="38">
        <v>1.2942307692307693</v>
      </c>
      <c r="N134" s="38">
        <v>4.5080300174000003</v>
      </c>
      <c r="O134" s="38">
        <f t="shared" si="3"/>
        <v>8.652717391304348</v>
      </c>
      <c r="P134" s="37">
        <v>0</v>
      </c>
      <c r="Q134" s="37">
        <v>0</v>
      </c>
    </row>
    <row r="135" spans="1:17" x14ac:dyDescent="0.25">
      <c r="A135" s="36" t="s">
        <v>135</v>
      </c>
      <c r="B135" s="37">
        <v>355000</v>
      </c>
      <c r="C135" s="37">
        <v>355000</v>
      </c>
      <c r="D135" s="37">
        <v>62578</v>
      </c>
      <c r="E135" s="36">
        <v>3</v>
      </c>
      <c r="F135" s="37">
        <v>352760</v>
      </c>
      <c r="G135" s="36">
        <v>3</v>
      </c>
      <c r="H135" s="37">
        <v>352760</v>
      </c>
      <c r="I135" s="36">
        <v>3</v>
      </c>
      <c r="J135" s="37">
        <v>352760</v>
      </c>
      <c r="K135" s="36">
        <v>1</v>
      </c>
      <c r="L135" s="37">
        <v>1950</v>
      </c>
      <c r="M135" s="38">
        <v>0.19519230769230769</v>
      </c>
      <c r="N135" s="38">
        <v>0.29104846411000002</v>
      </c>
      <c r="O135" s="38">
        <f t="shared" si="3"/>
        <v>0.68019565217391309</v>
      </c>
      <c r="P135" s="37">
        <v>0</v>
      </c>
      <c r="Q135" s="37">
        <v>0</v>
      </c>
    </row>
    <row r="136" spans="1:17" x14ac:dyDescent="0.25">
      <c r="A136" s="36" t="s">
        <v>136</v>
      </c>
      <c r="B136" s="37">
        <v>537765</v>
      </c>
      <c r="C136" s="37">
        <v>537765</v>
      </c>
      <c r="D136" s="37">
        <v>453947</v>
      </c>
      <c r="E136" s="36">
        <v>2</v>
      </c>
      <c r="F136" s="37">
        <v>537765</v>
      </c>
      <c r="G136" s="36">
        <v>2</v>
      </c>
      <c r="H136" s="37">
        <v>537765</v>
      </c>
      <c r="I136" s="36">
        <v>2</v>
      </c>
      <c r="J136" s="37">
        <v>537765</v>
      </c>
      <c r="K136" s="36">
        <v>1</v>
      </c>
      <c r="L136" s="37">
        <v>386201</v>
      </c>
      <c r="M136" s="38">
        <v>2.7942307692307691</v>
      </c>
      <c r="N136" s="38">
        <v>2.5707025971900004</v>
      </c>
      <c r="O136" s="38">
        <f t="shared" si="3"/>
        <v>4.9342065217391307</v>
      </c>
      <c r="P136" s="37">
        <v>0</v>
      </c>
      <c r="Q136" s="37">
        <v>0</v>
      </c>
    </row>
    <row r="137" spans="1:17" x14ac:dyDescent="0.25">
      <c r="A137" s="36" t="s">
        <v>137</v>
      </c>
      <c r="B137" s="37">
        <v>1303000</v>
      </c>
      <c r="C137" s="37">
        <v>1303000</v>
      </c>
      <c r="D137" s="37">
        <v>861880</v>
      </c>
      <c r="E137" s="36">
        <v>2</v>
      </c>
      <c r="F137" s="37">
        <v>1281001</v>
      </c>
      <c r="G137" s="36">
        <v>2</v>
      </c>
      <c r="H137" s="37">
        <v>1281001</v>
      </c>
      <c r="I137" s="36">
        <v>2</v>
      </c>
      <c r="J137" s="37">
        <v>1281001</v>
      </c>
      <c r="K137" s="36">
        <v>0</v>
      </c>
      <c r="L137" s="37">
        <v>0</v>
      </c>
      <c r="M137" s="38">
        <v>2.6899038461538463</v>
      </c>
      <c r="N137" s="38">
        <v>4.8808281955300004</v>
      </c>
      <c r="O137" s="38">
        <f t="shared" si="3"/>
        <v>9.3682608695652174</v>
      </c>
      <c r="P137" s="37">
        <v>0</v>
      </c>
      <c r="Q137" s="37">
        <v>0</v>
      </c>
    </row>
    <row r="138" spans="1:17" x14ac:dyDescent="0.25">
      <c r="A138" s="36" t="s">
        <v>138</v>
      </c>
      <c r="B138" s="37">
        <v>16598253</v>
      </c>
      <c r="C138" s="37">
        <v>16598253</v>
      </c>
      <c r="D138" s="37">
        <v>14957533</v>
      </c>
      <c r="E138" s="36">
        <v>21</v>
      </c>
      <c r="F138" s="37">
        <v>16433252</v>
      </c>
      <c r="G138" s="36">
        <v>21</v>
      </c>
      <c r="H138" s="37">
        <v>16433252</v>
      </c>
      <c r="I138" s="36">
        <v>21</v>
      </c>
      <c r="J138" s="37">
        <v>16433252</v>
      </c>
      <c r="K138" s="36">
        <v>11</v>
      </c>
      <c r="L138" s="37">
        <v>441787</v>
      </c>
      <c r="M138" s="38">
        <v>20.440865384615385</v>
      </c>
      <c r="N138" s="38">
        <v>83.586577266999996</v>
      </c>
      <c r="O138" s="38">
        <f t="shared" si="3"/>
        <v>162.58188043478262</v>
      </c>
      <c r="P138" s="37">
        <v>0</v>
      </c>
      <c r="Q138" s="37">
        <v>0</v>
      </c>
    </row>
    <row r="139" spans="1:17" x14ac:dyDescent="0.25">
      <c r="A139" s="36" t="s">
        <v>139</v>
      </c>
      <c r="B139" s="37">
        <v>324883</v>
      </c>
      <c r="C139" s="37">
        <v>324883</v>
      </c>
      <c r="D139" s="37">
        <v>324883</v>
      </c>
      <c r="E139" s="36">
        <v>2</v>
      </c>
      <c r="F139" s="37">
        <v>324883</v>
      </c>
      <c r="G139" s="36">
        <v>2</v>
      </c>
      <c r="H139" s="37">
        <v>324883</v>
      </c>
      <c r="I139" s="36">
        <v>2</v>
      </c>
      <c r="J139" s="37">
        <v>324883</v>
      </c>
      <c r="K139" s="36">
        <v>2</v>
      </c>
      <c r="L139" s="37">
        <v>324883</v>
      </c>
      <c r="M139" s="38">
        <v>0.90192307692307694</v>
      </c>
      <c r="N139" s="38">
        <v>1.839812429</v>
      </c>
      <c r="O139" s="38">
        <f t="shared" si="3"/>
        <v>3.5313369565217392</v>
      </c>
      <c r="P139" s="37">
        <v>0</v>
      </c>
      <c r="Q139" s="37">
        <v>0</v>
      </c>
    </row>
    <row r="140" spans="1:17" ht="26.25" x14ac:dyDescent="0.25">
      <c r="A140" s="36" t="s">
        <v>140</v>
      </c>
      <c r="B140" s="37">
        <v>15000000</v>
      </c>
      <c r="C140" s="37">
        <v>15000000</v>
      </c>
      <c r="D140" s="37">
        <v>2766463</v>
      </c>
      <c r="E140" s="36">
        <v>1</v>
      </c>
      <c r="F140" s="37">
        <v>15000000</v>
      </c>
      <c r="G140" s="36">
        <v>1</v>
      </c>
      <c r="H140" s="37">
        <v>15000000</v>
      </c>
      <c r="I140" s="36">
        <v>1</v>
      </c>
      <c r="J140" s="37">
        <v>15000000</v>
      </c>
      <c r="K140" s="36">
        <v>0</v>
      </c>
      <c r="L140" s="37">
        <v>0</v>
      </c>
      <c r="M140" s="38">
        <v>8.0836538461538456</v>
      </c>
      <c r="N140" s="38">
        <v>15.666479969000001</v>
      </c>
      <c r="O140" s="38">
        <f t="shared" si="3"/>
        <v>30.070250000000001</v>
      </c>
      <c r="P140" s="37">
        <v>0</v>
      </c>
      <c r="Q140" s="37">
        <v>0</v>
      </c>
    </row>
    <row r="141" spans="1:17" x14ac:dyDescent="0.25">
      <c r="A141" s="36" t="s">
        <v>141</v>
      </c>
      <c r="B141" s="37">
        <v>2138016</v>
      </c>
      <c r="C141" s="37">
        <v>2138016</v>
      </c>
      <c r="D141" s="37">
        <v>2056213</v>
      </c>
      <c r="E141" s="36">
        <v>1</v>
      </c>
      <c r="F141" s="37">
        <v>2138016</v>
      </c>
      <c r="G141" s="36">
        <v>1</v>
      </c>
      <c r="H141" s="37">
        <v>2138016</v>
      </c>
      <c r="I141" s="36">
        <v>1</v>
      </c>
      <c r="J141" s="37">
        <v>2138016</v>
      </c>
      <c r="K141" s="36">
        <v>0</v>
      </c>
      <c r="L141" s="37">
        <v>0</v>
      </c>
      <c r="M141" s="38">
        <v>4.8740384615384613</v>
      </c>
      <c r="N141" s="38">
        <v>11.644334219000001</v>
      </c>
      <c r="O141" s="38">
        <f t="shared" si="3"/>
        <v>22.350141304347826</v>
      </c>
      <c r="P141" s="37">
        <v>0</v>
      </c>
      <c r="Q141" s="37">
        <v>0</v>
      </c>
    </row>
    <row r="142" spans="1:17" x14ac:dyDescent="0.25">
      <c r="A142" s="36" t="s">
        <v>142</v>
      </c>
      <c r="B142" s="37">
        <v>2614505</v>
      </c>
      <c r="C142" s="37">
        <v>2614505</v>
      </c>
      <c r="D142" s="37">
        <v>2484578</v>
      </c>
      <c r="E142" s="36">
        <v>2</v>
      </c>
      <c r="F142" s="37">
        <v>2614505</v>
      </c>
      <c r="G142" s="36">
        <v>2</v>
      </c>
      <c r="H142" s="37">
        <v>2614505</v>
      </c>
      <c r="I142" s="36">
        <v>2</v>
      </c>
      <c r="J142" s="37">
        <v>2614505</v>
      </c>
      <c r="K142" s="36">
        <v>0</v>
      </c>
      <c r="L142" s="37">
        <v>0</v>
      </c>
      <c r="M142" s="38">
        <v>6.5129807692307695</v>
      </c>
      <c r="N142" s="38">
        <v>13.945936314000001</v>
      </c>
      <c r="O142" s="38">
        <f t="shared" si="3"/>
        <v>27.006282608695653</v>
      </c>
      <c r="P142" s="37">
        <v>0</v>
      </c>
      <c r="Q142" s="37">
        <v>0</v>
      </c>
    </row>
    <row r="143" spans="1:17" x14ac:dyDescent="0.25">
      <c r="A143" s="36" t="s">
        <v>143</v>
      </c>
      <c r="B143" s="37">
        <v>1235723</v>
      </c>
      <c r="C143" s="37">
        <v>1235723</v>
      </c>
      <c r="D143" s="37">
        <v>1094385</v>
      </c>
      <c r="E143" s="36">
        <v>2</v>
      </c>
      <c r="F143" s="37">
        <v>1227723</v>
      </c>
      <c r="G143" s="36">
        <v>2</v>
      </c>
      <c r="H143" s="37">
        <v>1227723</v>
      </c>
      <c r="I143" s="36">
        <v>2</v>
      </c>
      <c r="J143" s="37">
        <v>1227723</v>
      </c>
      <c r="K143" s="36">
        <v>0</v>
      </c>
      <c r="L143" s="37">
        <v>0</v>
      </c>
      <c r="M143" s="38">
        <v>0.51730769230769236</v>
      </c>
      <c r="N143" s="38">
        <v>3.9988841054400006</v>
      </c>
      <c r="O143" s="38">
        <f t="shared" si="3"/>
        <v>11.895489130434783</v>
      </c>
      <c r="P143" s="37">
        <v>0</v>
      </c>
      <c r="Q143" s="37">
        <v>0</v>
      </c>
    </row>
    <row r="144" spans="1:17" x14ac:dyDescent="0.25">
      <c r="A144" s="36" t="s">
        <v>144</v>
      </c>
      <c r="B144" s="37">
        <v>735000</v>
      </c>
      <c r="C144" s="37">
        <v>735000</v>
      </c>
      <c r="D144" s="37">
        <v>666830</v>
      </c>
      <c r="E144" s="36">
        <v>21</v>
      </c>
      <c r="F144" s="37">
        <v>731500</v>
      </c>
      <c r="G144" s="36">
        <v>21</v>
      </c>
      <c r="H144" s="37">
        <v>731500</v>
      </c>
      <c r="I144" s="36">
        <v>21</v>
      </c>
      <c r="J144" s="37">
        <v>731500</v>
      </c>
      <c r="K144" s="36">
        <v>1</v>
      </c>
      <c r="L144" s="37">
        <v>1084</v>
      </c>
      <c r="M144" s="38">
        <v>2.1605769230769232</v>
      </c>
      <c r="N144" s="38">
        <v>2.4365976604199999</v>
      </c>
      <c r="O144" s="38">
        <f t="shared" si="3"/>
        <v>7.2481521739130432</v>
      </c>
      <c r="P144" s="37">
        <v>0</v>
      </c>
      <c r="Q144" s="37">
        <v>0</v>
      </c>
    </row>
    <row r="145" spans="1:17" x14ac:dyDescent="0.25">
      <c r="A145" s="36" t="s">
        <v>145</v>
      </c>
      <c r="B145" s="37">
        <v>2785000</v>
      </c>
      <c r="C145" s="37">
        <v>2785000</v>
      </c>
      <c r="D145" s="37">
        <v>2541817</v>
      </c>
      <c r="E145" s="36">
        <v>2</v>
      </c>
      <c r="F145" s="37">
        <v>2785000</v>
      </c>
      <c r="G145" s="36">
        <v>2</v>
      </c>
      <c r="H145" s="37">
        <v>2785000</v>
      </c>
      <c r="I145" s="36">
        <v>2</v>
      </c>
      <c r="J145" s="37">
        <v>2785000</v>
      </c>
      <c r="K145" s="36">
        <v>0</v>
      </c>
      <c r="L145" s="37">
        <v>0</v>
      </c>
      <c r="M145" s="38">
        <v>6.2673076923076927</v>
      </c>
      <c r="N145" s="38">
        <v>14.394309501110001</v>
      </c>
      <c r="O145" s="38">
        <f t="shared" ref="O145:O208" si="4">D145/92000</f>
        <v>27.628445652173912</v>
      </c>
      <c r="P145" s="37">
        <v>0</v>
      </c>
      <c r="Q145" s="37">
        <v>0</v>
      </c>
    </row>
    <row r="146" spans="1:17" ht="26.25" x14ac:dyDescent="0.25">
      <c r="A146" s="36" t="s">
        <v>146</v>
      </c>
      <c r="B146" s="37">
        <v>11603000</v>
      </c>
      <c r="C146" s="37">
        <v>11603000</v>
      </c>
      <c r="D146" s="37">
        <v>4174380</v>
      </c>
      <c r="E146" s="36">
        <v>5</v>
      </c>
      <c r="F146" s="37">
        <v>11603000</v>
      </c>
      <c r="G146" s="36">
        <v>5</v>
      </c>
      <c r="H146" s="37">
        <v>11603000</v>
      </c>
      <c r="I146" s="36">
        <v>5</v>
      </c>
      <c r="J146" s="37">
        <v>11603000</v>
      </c>
      <c r="K146" s="36">
        <v>0</v>
      </c>
      <c r="L146" s="37">
        <v>0</v>
      </c>
      <c r="M146" s="38">
        <v>5.9312500000000004</v>
      </c>
      <c r="N146" s="38">
        <v>15.25318411806</v>
      </c>
      <c r="O146" s="38">
        <f t="shared" si="4"/>
        <v>45.373695652173915</v>
      </c>
      <c r="P146" s="37">
        <v>0</v>
      </c>
      <c r="Q146" s="37">
        <v>0</v>
      </c>
    </row>
    <row r="147" spans="1:17" x14ac:dyDescent="0.25">
      <c r="A147" s="36" t="s">
        <v>147</v>
      </c>
      <c r="B147" s="37">
        <v>1939000</v>
      </c>
      <c r="C147" s="37">
        <v>1939000</v>
      </c>
      <c r="D147" s="37">
        <v>1761217</v>
      </c>
      <c r="E147" s="36">
        <v>1</v>
      </c>
      <c r="F147" s="37">
        <v>1939000</v>
      </c>
      <c r="G147" s="36">
        <v>1</v>
      </c>
      <c r="H147" s="37">
        <v>1939000</v>
      </c>
      <c r="I147" s="36">
        <v>1</v>
      </c>
      <c r="J147" s="37">
        <v>1939000</v>
      </c>
      <c r="K147" s="36">
        <v>0</v>
      </c>
      <c r="L147" s="37">
        <v>0</v>
      </c>
      <c r="M147" s="38">
        <v>3.5586538461538462</v>
      </c>
      <c r="N147" s="38">
        <v>8.1914203135099992</v>
      </c>
      <c r="O147" s="38">
        <f t="shared" si="4"/>
        <v>19.143663043478259</v>
      </c>
      <c r="P147" s="37">
        <v>0</v>
      </c>
      <c r="Q147" s="37">
        <v>0</v>
      </c>
    </row>
    <row r="148" spans="1:17" x14ac:dyDescent="0.25">
      <c r="A148" s="36" t="s">
        <v>148</v>
      </c>
      <c r="B148" s="37">
        <v>668000</v>
      </c>
      <c r="C148" s="37">
        <v>668000</v>
      </c>
      <c r="D148" s="37">
        <v>0</v>
      </c>
      <c r="E148" s="36">
        <v>1</v>
      </c>
      <c r="F148" s="37">
        <v>668000</v>
      </c>
      <c r="G148" s="36">
        <v>1</v>
      </c>
      <c r="H148" s="37">
        <v>668000</v>
      </c>
      <c r="I148" s="36">
        <v>1</v>
      </c>
      <c r="J148" s="37">
        <v>668000</v>
      </c>
      <c r="K148" s="36">
        <v>0</v>
      </c>
      <c r="L148" s="37">
        <v>0</v>
      </c>
      <c r="M148" s="38">
        <v>0</v>
      </c>
      <c r="N148" s="38">
        <v>0</v>
      </c>
      <c r="O148" s="38">
        <f t="shared" si="4"/>
        <v>0</v>
      </c>
      <c r="P148" s="37">
        <v>0</v>
      </c>
      <c r="Q148" s="37">
        <v>0</v>
      </c>
    </row>
    <row r="149" spans="1:17" x14ac:dyDescent="0.25">
      <c r="A149" s="36" t="s">
        <v>149</v>
      </c>
      <c r="B149" s="37">
        <v>200000</v>
      </c>
      <c r="C149" s="37">
        <v>200000</v>
      </c>
      <c r="D149" s="37">
        <v>200000</v>
      </c>
      <c r="E149" s="36">
        <v>2</v>
      </c>
      <c r="F149" s="37">
        <v>198500</v>
      </c>
      <c r="G149" s="36">
        <v>2</v>
      </c>
      <c r="H149" s="37">
        <v>198500</v>
      </c>
      <c r="I149" s="36">
        <v>2</v>
      </c>
      <c r="J149" s="37">
        <v>198500</v>
      </c>
      <c r="K149" s="36">
        <v>2</v>
      </c>
      <c r="L149" s="37">
        <v>198500</v>
      </c>
      <c r="M149" s="38">
        <v>0.60432692307692304</v>
      </c>
      <c r="N149" s="38">
        <v>0.73080000000000001</v>
      </c>
      <c r="O149" s="38">
        <f t="shared" si="4"/>
        <v>2.1739130434782608</v>
      </c>
      <c r="P149" s="37">
        <v>0</v>
      </c>
      <c r="Q149" s="37">
        <v>0</v>
      </c>
    </row>
    <row r="150" spans="1:17" x14ac:dyDescent="0.25">
      <c r="A150" s="36" t="s">
        <v>150</v>
      </c>
      <c r="B150" s="37">
        <v>15000000</v>
      </c>
      <c r="C150" s="37">
        <v>15000000</v>
      </c>
      <c r="D150" s="37">
        <v>12712937</v>
      </c>
      <c r="E150" s="36">
        <v>1</v>
      </c>
      <c r="F150" s="37">
        <v>15000000</v>
      </c>
      <c r="G150" s="36">
        <v>1</v>
      </c>
      <c r="H150" s="37">
        <v>15000000</v>
      </c>
      <c r="I150" s="36">
        <v>1</v>
      </c>
      <c r="J150" s="37">
        <v>15000000</v>
      </c>
      <c r="K150" s="36">
        <v>0</v>
      </c>
      <c r="L150" s="37">
        <v>0</v>
      </c>
      <c r="M150" s="38">
        <v>19.092788461538461</v>
      </c>
      <c r="N150" s="38">
        <v>71.99336421305</v>
      </c>
      <c r="O150" s="38">
        <f t="shared" si="4"/>
        <v>138.18409782608697</v>
      </c>
      <c r="P150" s="37">
        <v>0</v>
      </c>
      <c r="Q150" s="37">
        <v>0</v>
      </c>
    </row>
    <row r="151" spans="1:17" ht="26.25" x14ac:dyDescent="0.25">
      <c r="A151" s="36" t="s">
        <v>151</v>
      </c>
      <c r="B151" s="37">
        <v>500000</v>
      </c>
      <c r="C151" s="37">
        <v>500000</v>
      </c>
      <c r="D151" s="37">
        <v>197629</v>
      </c>
      <c r="E151" s="36">
        <v>2</v>
      </c>
      <c r="F151" s="37">
        <v>500000</v>
      </c>
      <c r="G151" s="36">
        <v>2</v>
      </c>
      <c r="H151" s="37">
        <v>500000</v>
      </c>
      <c r="I151" s="36">
        <v>2</v>
      </c>
      <c r="J151" s="37">
        <v>500000</v>
      </c>
      <c r="K151" s="36">
        <v>0</v>
      </c>
      <c r="L151" s="37">
        <v>0</v>
      </c>
      <c r="M151" s="38">
        <v>1.2456730769230768</v>
      </c>
      <c r="N151" s="38">
        <v>1.1191755187200001</v>
      </c>
      <c r="O151" s="38">
        <f t="shared" si="4"/>
        <v>2.1481413043478259</v>
      </c>
      <c r="P151" s="37">
        <v>0</v>
      </c>
      <c r="Q151" s="37">
        <v>0</v>
      </c>
    </row>
    <row r="152" spans="1:17" x14ac:dyDescent="0.25">
      <c r="A152" s="36" t="s">
        <v>152</v>
      </c>
      <c r="B152" s="37">
        <v>4287008</v>
      </c>
      <c r="C152" s="37">
        <v>4287008</v>
      </c>
      <c r="D152" s="37">
        <v>3862145</v>
      </c>
      <c r="E152" s="36">
        <v>4</v>
      </c>
      <c r="F152" s="37">
        <v>4287008</v>
      </c>
      <c r="G152" s="36">
        <v>4</v>
      </c>
      <c r="H152" s="37">
        <v>4287008</v>
      </c>
      <c r="I152" s="36">
        <v>4</v>
      </c>
      <c r="J152" s="37">
        <v>3862145</v>
      </c>
      <c r="K152" s="36">
        <v>0</v>
      </c>
      <c r="L152" s="37">
        <v>0</v>
      </c>
      <c r="M152" s="38">
        <v>5.7836538461538458</v>
      </c>
      <c r="N152" s="38">
        <v>21.87132526621</v>
      </c>
      <c r="O152" s="38">
        <f t="shared" si="4"/>
        <v>41.979836956521737</v>
      </c>
      <c r="P152" s="37">
        <v>0</v>
      </c>
      <c r="Q152" s="37">
        <v>0</v>
      </c>
    </row>
    <row r="153" spans="1:17" x14ac:dyDescent="0.25">
      <c r="A153" s="36" t="s">
        <v>153</v>
      </c>
      <c r="B153" s="37">
        <v>3290904</v>
      </c>
      <c r="C153" s="37">
        <v>3290904</v>
      </c>
      <c r="D153" s="37">
        <v>1264074</v>
      </c>
      <c r="E153" s="36">
        <v>4</v>
      </c>
      <c r="F153" s="37">
        <v>3290904</v>
      </c>
      <c r="G153" s="36">
        <v>4</v>
      </c>
      <c r="H153" s="37">
        <v>3290904</v>
      </c>
      <c r="I153" s="36">
        <v>3</v>
      </c>
      <c r="J153" s="37">
        <v>2951123</v>
      </c>
      <c r="K153" s="36">
        <v>0</v>
      </c>
      <c r="L153" s="37">
        <v>0</v>
      </c>
      <c r="M153" s="38">
        <v>4.2754807692307688</v>
      </c>
      <c r="N153" s="38">
        <v>7.0954699695600008</v>
      </c>
      <c r="O153" s="38">
        <f t="shared" si="4"/>
        <v>13.739934782608696</v>
      </c>
      <c r="P153" s="37">
        <v>0</v>
      </c>
      <c r="Q153" s="37">
        <v>0</v>
      </c>
    </row>
    <row r="154" spans="1:17" ht="26.25" x14ac:dyDescent="0.25">
      <c r="A154" s="36" t="s">
        <v>154</v>
      </c>
      <c r="B154" s="37">
        <v>245937</v>
      </c>
      <c r="C154" s="37">
        <v>250000</v>
      </c>
      <c r="D154" s="37">
        <v>246000</v>
      </c>
      <c r="E154" s="36">
        <v>2</v>
      </c>
      <c r="F154" s="37">
        <v>245000</v>
      </c>
      <c r="G154" s="36">
        <v>2</v>
      </c>
      <c r="H154" s="37">
        <v>245000</v>
      </c>
      <c r="I154" s="36">
        <v>2</v>
      </c>
      <c r="J154" s="37">
        <v>245000</v>
      </c>
      <c r="K154" s="36">
        <v>2</v>
      </c>
      <c r="L154" s="37">
        <v>245000</v>
      </c>
      <c r="M154" s="38">
        <v>0.36057692307692307</v>
      </c>
      <c r="N154" s="38">
        <v>1.3930979999999999</v>
      </c>
      <c r="O154" s="38">
        <f t="shared" si="4"/>
        <v>2.6739130434782608</v>
      </c>
      <c r="P154" s="37">
        <v>0</v>
      </c>
      <c r="Q154" s="37">
        <v>0</v>
      </c>
    </row>
    <row r="155" spans="1:17" x14ac:dyDescent="0.25">
      <c r="A155" s="36" t="s">
        <v>155</v>
      </c>
      <c r="B155" s="37">
        <v>5329578</v>
      </c>
      <c r="C155" s="37">
        <v>5329578</v>
      </c>
      <c r="D155" s="37">
        <v>2789217</v>
      </c>
      <c r="E155" s="36">
        <v>7</v>
      </c>
      <c r="F155" s="37">
        <v>5329578</v>
      </c>
      <c r="G155" s="36">
        <v>7</v>
      </c>
      <c r="H155" s="37">
        <v>5329578</v>
      </c>
      <c r="I155" s="36">
        <v>7</v>
      </c>
      <c r="J155" s="37">
        <v>5329578</v>
      </c>
      <c r="K155" s="36">
        <v>0</v>
      </c>
      <c r="L155" s="37">
        <v>0</v>
      </c>
      <c r="M155" s="38">
        <v>10.663461538461538</v>
      </c>
      <c r="N155" s="38">
        <v>10.19179851606</v>
      </c>
      <c r="O155" s="38">
        <f t="shared" si="4"/>
        <v>30.317576086956521</v>
      </c>
      <c r="P155" s="37">
        <v>0</v>
      </c>
      <c r="Q155" s="37">
        <v>0</v>
      </c>
    </row>
    <row r="156" spans="1:17" x14ac:dyDescent="0.25">
      <c r="A156" s="36" t="s">
        <v>156</v>
      </c>
      <c r="B156" s="37">
        <v>1185682</v>
      </c>
      <c r="C156" s="37">
        <v>1185682</v>
      </c>
      <c r="D156" s="37">
        <v>1070166</v>
      </c>
      <c r="E156" s="36">
        <v>3</v>
      </c>
      <c r="F156" s="37">
        <v>1185682</v>
      </c>
      <c r="G156" s="36">
        <v>3</v>
      </c>
      <c r="H156" s="37">
        <v>1185682</v>
      </c>
      <c r="I156" s="36">
        <v>3</v>
      </c>
      <c r="J156" s="37">
        <v>1185682</v>
      </c>
      <c r="K156" s="36">
        <v>1</v>
      </c>
      <c r="L156" s="37">
        <v>108875</v>
      </c>
      <c r="M156" s="38">
        <v>2.8062499999999999</v>
      </c>
      <c r="N156" s="38">
        <v>6.0603478494300012</v>
      </c>
      <c r="O156" s="38">
        <f t="shared" si="4"/>
        <v>11.632239130434783</v>
      </c>
      <c r="P156" s="37">
        <v>0</v>
      </c>
      <c r="Q156" s="37">
        <v>0</v>
      </c>
    </row>
    <row r="157" spans="1:17" x14ac:dyDescent="0.25">
      <c r="A157" s="36" t="s">
        <v>157</v>
      </c>
      <c r="B157" s="37">
        <v>727519</v>
      </c>
      <c r="C157" s="37">
        <v>732346</v>
      </c>
      <c r="D157" s="37">
        <v>721576</v>
      </c>
      <c r="E157" s="36">
        <v>4</v>
      </c>
      <c r="F157" s="37">
        <v>732346</v>
      </c>
      <c r="G157" s="36">
        <v>4</v>
      </c>
      <c r="H157" s="37">
        <v>732346</v>
      </c>
      <c r="I157" s="36">
        <v>4</v>
      </c>
      <c r="J157" s="37">
        <v>732346</v>
      </c>
      <c r="K157" s="36">
        <v>2</v>
      </c>
      <c r="L157" s="37">
        <v>721576</v>
      </c>
      <c r="M157" s="38">
        <v>1.726923076923077</v>
      </c>
      <c r="N157" s="38">
        <v>4.0862831324700002</v>
      </c>
      <c r="O157" s="38">
        <f t="shared" si="4"/>
        <v>7.8432173913043481</v>
      </c>
      <c r="P157" s="37">
        <v>0</v>
      </c>
      <c r="Q157" s="37">
        <v>0</v>
      </c>
    </row>
    <row r="158" spans="1:17" x14ac:dyDescent="0.25">
      <c r="A158" s="36" t="s">
        <v>158</v>
      </c>
      <c r="B158" s="37">
        <v>777721</v>
      </c>
      <c r="C158" s="37">
        <v>798396</v>
      </c>
      <c r="D158" s="37">
        <v>775125</v>
      </c>
      <c r="E158" s="36">
        <v>8</v>
      </c>
      <c r="F158" s="37">
        <v>796396</v>
      </c>
      <c r="G158" s="36">
        <v>8</v>
      </c>
      <c r="H158" s="37">
        <v>796396</v>
      </c>
      <c r="I158" s="36">
        <v>8</v>
      </c>
      <c r="J158" s="37">
        <v>796396</v>
      </c>
      <c r="K158" s="36">
        <v>8</v>
      </c>
      <c r="L158" s="37">
        <v>775125</v>
      </c>
      <c r="M158" s="38">
        <v>0.24759615384615385</v>
      </c>
      <c r="N158" s="38">
        <v>2.8323067499999999</v>
      </c>
      <c r="O158" s="38">
        <f t="shared" si="4"/>
        <v>8.4252717391304355</v>
      </c>
      <c r="P158" s="37">
        <v>0</v>
      </c>
      <c r="Q158" s="37">
        <v>0</v>
      </c>
    </row>
    <row r="159" spans="1:17" x14ac:dyDescent="0.25">
      <c r="A159" s="36" t="s">
        <v>159</v>
      </c>
      <c r="B159" s="37">
        <v>1149062</v>
      </c>
      <c r="C159" s="37">
        <v>1149062</v>
      </c>
      <c r="D159" s="37">
        <v>1149062</v>
      </c>
      <c r="E159" s="36">
        <v>2</v>
      </c>
      <c r="F159" s="37">
        <v>1147556</v>
      </c>
      <c r="G159" s="36">
        <v>2</v>
      </c>
      <c r="H159" s="37">
        <v>1147556</v>
      </c>
      <c r="I159" s="36">
        <v>2</v>
      </c>
      <c r="J159" s="37">
        <v>1147556</v>
      </c>
      <c r="K159" s="36">
        <v>2</v>
      </c>
      <c r="L159" s="37">
        <v>1147556</v>
      </c>
      <c r="M159" s="38">
        <v>1.6985576923076924</v>
      </c>
      <c r="N159" s="38">
        <v>6.5071381060000002</v>
      </c>
      <c r="O159" s="38">
        <f t="shared" si="4"/>
        <v>12.489804347826087</v>
      </c>
      <c r="P159" s="37">
        <v>0</v>
      </c>
      <c r="Q159" s="37">
        <v>0</v>
      </c>
    </row>
    <row r="160" spans="1:17" ht="26.25" x14ac:dyDescent="0.25">
      <c r="A160" s="36" t="s">
        <v>160</v>
      </c>
      <c r="B160" s="37">
        <v>907610</v>
      </c>
      <c r="C160" s="37">
        <v>907610</v>
      </c>
      <c r="D160" s="37">
        <v>907610</v>
      </c>
      <c r="E160" s="36">
        <v>1</v>
      </c>
      <c r="F160" s="37">
        <v>907610</v>
      </c>
      <c r="G160" s="36">
        <v>1</v>
      </c>
      <c r="H160" s="37">
        <v>907610</v>
      </c>
      <c r="I160" s="36">
        <v>1</v>
      </c>
      <c r="J160" s="37">
        <v>907610</v>
      </c>
      <c r="K160" s="36">
        <v>1</v>
      </c>
      <c r="L160" s="37">
        <v>907610</v>
      </c>
      <c r="M160" s="38">
        <v>1.6610576923076923</v>
      </c>
      <c r="N160" s="38">
        <v>5.1397954300000004</v>
      </c>
      <c r="O160" s="38">
        <f t="shared" si="4"/>
        <v>9.8653260869565216</v>
      </c>
      <c r="P160" s="37">
        <v>0</v>
      </c>
      <c r="Q160" s="37">
        <v>0</v>
      </c>
    </row>
    <row r="161" spans="1:17" ht="26.25" x14ac:dyDescent="0.25">
      <c r="A161" s="36" t="s">
        <v>161</v>
      </c>
      <c r="B161" s="37">
        <v>2300700</v>
      </c>
      <c r="C161" s="37">
        <v>2300700</v>
      </c>
      <c r="D161" s="37">
        <v>2300700</v>
      </c>
      <c r="E161" s="36">
        <v>1</v>
      </c>
      <c r="F161" s="37">
        <v>2300700</v>
      </c>
      <c r="G161" s="36">
        <v>1</v>
      </c>
      <c r="H161" s="37">
        <v>2300700</v>
      </c>
      <c r="I161" s="36">
        <v>1</v>
      </c>
      <c r="J161" s="37">
        <v>2300700</v>
      </c>
      <c r="K161" s="36">
        <v>1</v>
      </c>
      <c r="L161" s="37">
        <v>2300700</v>
      </c>
      <c r="M161" s="38">
        <v>8.7317307692307686</v>
      </c>
      <c r="N161" s="38">
        <v>12.913829100000001</v>
      </c>
      <c r="O161" s="38">
        <f t="shared" si="4"/>
        <v>25.007608695652173</v>
      </c>
      <c r="P161" s="37">
        <v>0</v>
      </c>
      <c r="Q161" s="37">
        <v>0</v>
      </c>
    </row>
    <row r="162" spans="1:17" x14ac:dyDescent="0.25">
      <c r="A162" s="36" t="s">
        <v>162</v>
      </c>
      <c r="B162" s="37">
        <v>7000000</v>
      </c>
      <c r="C162" s="37">
        <v>7000000</v>
      </c>
      <c r="D162" s="37">
        <v>1027874</v>
      </c>
      <c r="E162" s="36">
        <v>1</v>
      </c>
      <c r="F162" s="37">
        <v>7000000</v>
      </c>
      <c r="G162" s="36">
        <v>1</v>
      </c>
      <c r="H162" s="37">
        <v>7000000</v>
      </c>
      <c r="I162" s="36">
        <v>1</v>
      </c>
      <c r="J162" s="37">
        <v>7000000</v>
      </c>
      <c r="K162" s="36">
        <v>0</v>
      </c>
      <c r="L162" s="37">
        <v>0</v>
      </c>
      <c r="M162" s="38">
        <v>4.0336538461538458</v>
      </c>
      <c r="N162" s="38">
        <v>5.8208504620000001</v>
      </c>
      <c r="O162" s="38">
        <f t="shared" si="4"/>
        <v>11.17254347826087</v>
      </c>
      <c r="P162" s="37">
        <v>0</v>
      </c>
      <c r="Q162" s="37">
        <v>0</v>
      </c>
    </row>
    <row r="163" spans="1:17" x14ac:dyDescent="0.25">
      <c r="A163" s="36" t="s">
        <v>163</v>
      </c>
      <c r="B163" s="37">
        <v>14878026</v>
      </c>
      <c r="C163" s="37">
        <v>14878026</v>
      </c>
      <c r="D163" s="37">
        <v>5022165</v>
      </c>
      <c r="E163" s="36">
        <v>2</v>
      </c>
      <c r="F163" s="37">
        <v>14878026</v>
      </c>
      <c r="G163" s="36">
        <v>2</v>
      </c>
      <c r="H163" s="37">
        <v>14878026</v>
      </c>
      <c r="I163" s="36">
        <v>2</v>
      </c>
      <c r="J163" s="37">
        <v>14878026</v>
      </c>
      <c r="K163" s="36">
        <v>0</v>
      </c>
      <c r="L163" s="37">
        <v>0</v>
      </c>
      <c r="M163" s="38">
        <v>15.158653846153847</v>
      </c>
      <c r="N163" s="38">
        <v>28.189412145000002</v>
      </c>
      <c r="O163" s="38">
        <f t="shared" si="4"/>
        <v>54.588749999999997</v>
      </c>
      <c r="P163" s="37">
        <v>0</v>
      </c>
      <c r="Q163" s="37">
        <v>0</v>
      </c>
    </row>
    <row r="164" spans="1:17" x14ac:dyDescent="0.25">
      <c r="A164" s="36" t="s">
        <v>164</v>
      </c>
      <c r="B164" s="37">
        <v>4263855</v>
      </c>
      <c r="C164" s="37">
        <v>4263855</v>
      </c>
      <c r="D164" s="37">
        <v>3544524</v>
      </c>
      <c r="E164" s="36">
        <v>6</v>
      </c>
      <c r="F164" s="37">
        <v>3544524</v>
      </c>
      <c r="G164" s="36">
        <v>6</v>
      </c>
      <c r="H164" s="37">
        <v>3544524</v>
      </c>
      <c r="I164" s="36">
        <v>6</v>
      </c>
      <c r="J164" s="37">
        <v>3544524</v>
      </c>
      <c r="K164" s="36">
        <v>0</v>
      </c>
      <c r="L164" s="37">
        <v>0</v>
      </c>
      <c r="M164" s="38">
        <v>7.6288461538461538</v>
      </c>
      <c r="N164" s="38">
        <v>20.072637429949999</v>
      </c>
      <c r="O164" s="38">
        <f t="shared" si="4"/>
        <v>38.527434782608694</v>
      </c>
      <c r="P164" s="37">
        <v>0</v>
      </c>
      <c r="Q164" s="37">
        <v>0</v>
      </c>
    </row>
    <row r="165" spans="1:17" x14ac:dyDescent="0.25">
      <c r="A165" s="36" t="s">
        <v>165</v>
      </c>
      <c r="B165" s="37">
        <v>5228983</v>
      </c>
      <c r="C165" s="37">
        <v>5228983</v>
      </c>
      <c r="D165" s="37">
        <v>3803618</v>
      </c>
      <c r="E165" s="36">
        <v>8</v>
      </c>
      <c r="F165" s="37">
        <v>5228983</v>
      </c>
      <c r="G165" s="36">
        <v>8</v>
      </c>
      <c r="H165" s="37">
        <v>5228983</v>
      </c>
      <c r="I165" s="36">
        <v>8</v>
      </c>
      <c r="J165" s="37">
        <v>5228983</v>
      </c>
      <c r="K165" s="36">
        <v>0</v>
      </c>
      <c r="L165" s="37">
        <v>0</v>
      </c>
      <c r="M165" s="38">
        <v>7.2177884615384613</v>
      </c>
      <c r="N165" s="38">
        <v>21.502199034</v>
      </c>
      <c r="O165" s="38">
        <f t="shared" si="4"/>
        <v>41.343673913043482</v>
      </c>
      <c r="P165" s="37">
        <v>0</v>
      </c>
      <c r="Q165" s="37">
        <v>0</v>
      </c>
    </row>
    <row r="166" spans="1:17" x14ac:dyDescent="0.25">
      <c r="A166" s="36" t="s">
        <v>166</v>
      </c>
      <c r="B166" s="37">
        <v>5000000</v>
      </c>
      <c r="C166" s="37">
        <v>5000000</v>
      </c>
      <c r="D166" s="37">
        <v>376074</v>
      </c>
      <c r="E166" s="36">
        <v>2</v>
      </c>
      <c r="F166" s="37">
        <v>5000000</v>
      </c>
      <c r="G166" s="36">
        <v>2</v>
      </c>
      <c r="H166" s="37">
        <v>5000000</v>
      </c>
      <c r="I166" s="36">
        <v>2</v>
      </c>
      <c r="J166" s="37">
        <v>5000000</v>
      </c>
      <c r="K166" s="36">
        <v>0</v>
      </c>
      <c r="L166" s="37">
        <v>0</v>
      </c>
      <c r="M166" s="38">
        <v>1.4807692307692308</v>
      </c>
      <c r="N166" s="38">
        <v>2.129707062</v>
      </c>
      <c r="O166" s="38">
        <f t="shared" si="4"/>
        <v>4.0877608695652174</v>
      </c>
      <c r="P166" s="37">
        <v>0</v>
      </c>
      <c r="Q166" s="37">
        <v>0</v>
      </c>
    </row>
    <row r="167" spans="1:17" x14ac:dyDescent="0.25">
      <c r="A167" s="36" t="s">
        <v>167</v>
      </c>
      <c r="B167" s="37">
        <v>2243919</v>
      </c>
      <c r="C167" s="37">
        <v>2243919</v>
      </c>
      <c r="D167" s="37">
        <v>858638</v>
      </c>
      <c r="E167" s="36">
        <v>2</v>
      </c>
      <c r="F167" s="37">
        <v>2243919</v>
      </c>
      <c r="G167" s="36">
        <v>2</v>
      </c>
      <c r="H167" s="37">
        <v>2243919</v>
      </c>
      <c r="I167" s="36">
        <v>2</v>
      </c>
      <c r="J167" s="37">
        <v>2243919</v>
      </c>
      <c r="K167" s="36">
        <v>0</v>
      </c>
      <c r="L167" s="37">
        <v>0</v>
      </c>
      <c r="M167" s="38">
        <v>4.1639423076923077</v>
      </c>
      <c r="N167" s="38">
        <v>4.862466994</v>
      </c>
      <c r="O167" s="38">
        <f t="shared" si="4"/>
        <v>9.3330217391304355</v>
      </c>
      <c r="P167" s="37">
        <v>0</v>
      </c>
      <c r="Q167" s="37">
        <v>0</v>
      </c>
    </row>
    <row r="168" spans="1:17" x14ac:dyDescent="0.25">
      <c r="A168" s="36" t="s">
        <v>168</v>
      </c>
      <c r="B168" s="37">
        <v>4461499</v>
      </c>
      <c r="C168" s="37">
        <v>4461499</v>
      </c>
      <c r="D168" s="37">
        <v>3501364</v>
      </c>
      <c r="E168" s="36">
        <v>2</v>
      </c>
      <c r="F168" s="37">
        <v>4459396</v>
      </c>
      <c r="G168" s="36">
        <v>2</v>
      </c>
      <c r="H168" s="37">
        <v>4459396</v>
      </c>
      <c r="I168" s="36">
        <v>2</v>
      </c>
      <c r="J168" s="37">
        <v>4459396</v>
      </c>
      <c r="K168" s="36">
        <v>0</v>
      </c>
      <c r="L168" s="37">
        <v>0</v>
      </c>
      <c r="M168" s="38">
        <v>3.6841346153846155</v>
      </c>
      <c r="N168" s="38">
        <v>19.828222972879999</v>
      </c>
      <c r="O168" s="38">
        <f t="shared" si="4"/>
        <v>38.058304347826088</v>
      </c>
      <c r="P168" s="37">
        <v>0</v>
      </c>
      <c r="Q168" s="37">
        <v>0</v>
      </c>
    </row>
    <row r="169" spans="1:17" x14ac:dyDescent="0.25">
      <c r="A169" s="36" t="s">
        <v>169</v>
      </c>
      <c r="B169" s="37">
        <v>1398230</v>
      </c>
      <c r="C169" s="37">
        <v>1398230</v>
      </c>
      <c r="D169" s="37">
        <v>1055885</v>
      </c>
      <c r="E169" s="36">
        <v>2</v>
      </c>
      <c r="F169" s="37">
        <v>1398230</v>
      </c>
      <c r="G169" s="36">
        <v>2</v>
      </c>
      <c r="H169" s="37">
        <v>1398230</v>
      </c>
      <c r="I169" s="36">
        <v>2</v>
      </c>
      <c r="J169" s="37">
        <v>1398230</v>
      </c>
      <c r="K169" s="36">
        <v>0</v>
      </c>
      <c r="L169" s="37">
        <v>0</v>
      </c>
      <c r="M169" s="38">
        <v>1.9331730769230768</v>
      </c>
      <c r="N169" s="38">
        <v>5.9794767550000003</v>
      </c>
      <c r="O169" s="38">
        <f t="shared" si="4"/>
        <v>11.477010869565218</v>
      </c>
      <c r="P169" s="37">
        <v>0</v>
      </c>
      <c r="Q169" s="37">
        <v>0</v>
      </c>
    </row>
    <row r="170" spans="1:17" x14ac:dyDescent="0.25">
      <c r="A170" s="36" t="s">
        <v>170</v>
      </c>
      <c r="B170" s="37">
        <v>783010</v>
      </c>
      <c r="C170" s="37">
        <v>783010</v>
      </c>
      <c r="D170" s="37">
        <v>701377</v>
      </c>
      <c r="E170" s="36">
        <v>3</v>
      </c>
      <c r="F170" s="37">
        <v>701377</v>
      </c>
      <c r="G170" s="36">
        <v>3</v>
      </c>
      <c r="H170" s="37">
        <v>701377</v>
      </c>
      <c r="I170" s="36">
        <v>3</v>
      </c>
      <c r="J170" s="37">
        <v>701377</v>
      </c>
      <c r="K170" s="36">
        <v>1</v>
      </c>
      <c r="L170" s="37">
        <v>1043</v>
      </c>
      <c r="M170" s="38">
        <v>1.0322115384615385</v>
      </c>
      <c r="N170" s="38">
        <v>3.97189602558</v>
      </c>
      <c r="O170" s="38">
        <f t="shared" si="4"/>
        <v>7.6236630434782606</v>
      </c>
      <c r="P170" s="37">
        <v>0</v>
      </c>
      <c r="Q170" s="37">
        <v>0</v>
      </c>
    </row>
    <row r="171" spans="1:17" ht="26.25" x14ac:dyDescent="0.25">
      <c r="A171" s="36" t="s">
        <v>171</v>
      </c>
      <c r="B171" s="37">
        <v>1712050</v>
      </c>
      <c r="C171" s="37">
        <v>1712050</v>
      </c>
      <c r="D171" s="37">
        <v>771598</v>
      </c>
      <c r="E171" s="36">
        <v>2</v>
      </c>
      <c r="F171" s="37">
        <v>1712050</v>
      </c>
      <c r="G171" s="36">
        <v>2</v>
      </c>
      <c r="H171" s="37">
        <v>1712050</v>
      </c>
      <c r="I171" s="36">
        <v>2</v>
      </c>
      <c r="J171" s="37">
        <v>1712050</v>
      </c>
      <c r="K171" s="36">
        <v>0</v>
      </c>
      <c r="L171" s="37">
        <v>0</v>
      </c>
      <c r="M171" s="38">
        <v>2.7374999999999998</v>
      </c>
      <c r="N171" s="38">
        <v>2.8194205536000001</v>
      </c>
      <c r="O171" s="38">
        <f t="shared" si="4"/>
        <v>8.3869347826086962</v>
      </c>
      <c r="P171" s="37">
        <v>0</v>
      </c>
      <c r="Q171" s="37">
        <v>0</v>
      </c>
    </row>
    <row r="172" spans="1:17" ht="26.25" x14ac:dyDescent="0.25">
      <c r="A172" s="36" t="s">
        <v>172</v>
      </c>
      <c r="B172" s="37">
        <v>1828988</v>
      </c>
      <c r="C172" s="37">
        <v>1828988</v>
      </c>
      <c r="D172" s="37">
        <v>1811658</v>
      </c>
      <c r="E172" s="36">
        <v>2</v>
      </c>
      <c r="F172" s="37">
        <v>1811658</v>
      </c>
      <c r="G172" s="36">
        <v>2</v>
      </c>
      <c r="H172" s="37">
        <v>1811658</v>
      </c>
      <c r="I172" s="36">
        <v>2</v>
      </c>
      <c r="J172" s="37">
        <v>1811658</v>
      </c>
      <c r="K172" s="36">
        <v>2</v>
      </c>
      <c r="L172" s="37">
        <v>1811658</v>
      </c>
      <c r="M172" s="38">
        <v>3.0408653846153846</v>
      </c>
      <c r="N172" s="38">
        <v>10.259419254000001</v>
      </c>
      <c r="O172" s="38">
        <f t="shared" si="4"/>
        <v>19.691934782608694</v>
      </c>
      <c r="P172" s="37">
        <v>0</v>
      </c>
      <c r="Q172" s="37">
        <v>0</v>
      </c>
    </row>
    <row r="173" spans="1:17" x14ac:dyDescent="0.25">
      <c r="A173" s="36" t="s">
        <v>173</v>
      </c>
      <c r="B173" s="37">
        <v>2009429</v>
      </c>
      <c r="C173" s="37">
        <v>2009429</v>
      </c>
      <c r="D173" s="37">
        <v>449499</v>
      </c>
      <c r="E173" s="36">
        <v>2</v>
      </c>
      <c r="F173" s="37">
        <v>2009429</v>
      </c>
      <c r="G173" s="36">
        <v>2</v>
      </c>
      <c r="H173" s="37">
        <v>2009429</v>
      </c>
      <c r="I173" s="36">
        <v>2</v>
      </c>
      <c r="J173" s="37">
        <v>2009429</v>
      </c>
      <c r="K173" s="36">
        <v>0</v>
      </c>
      <c r="L173" s="37">
        <v>0</v>
      </c>
      <c r="M173" s="38">
        <v>2.0586538461538462</v>
      </c>
      <c r="N173" s="38">
        <v>1.6424693459999999</v>
      </c>
      <c r="O173" s="38">
        <f t="shared" si="4"/>
        <v>4.8858586956521739</v>
      </c>
      <c r="P173" s="37">
        <v>0</v>
      </c>
      <c r="Q173" s="37">
        <v>0</v>
      </c>
    </row>
    <row r="174" spans="1:17" x14ac:dyDescent="0.25">
      <c r="A174" s="36" t="s">
        <v>174</v>
      </c>
      <c r="B174" s="37">
        <v>569354</v>
      </c>
      <c r="C174" s="37">
        <v>569354</v>
      </c>
      <c r="D174" s="37">
        <v>428584</v>
      </c>
      <c r="E174" s="36">
        <v>14</v>
      </c>
      <c r="F174" s="37">
        <v>555354</v>
      </c>
      <c r="G174" s="36">
        <v>14</v>
      </c>
      <c r="H174" s="37">
        <v>555354</v>
      </c>
      <c r="I174" s="36">
        <v>14</v>
      </c>
      <c r="J174" s="37">
        <v>555354</v>
      </c>
      <c r="K174" s="36">
        <v>2</v>
      </c>
      <c r="L174" s="37">
        <v>158241</v>
      </c>
      <c r="M174" s="38">
        <v>1.2259615384615385</v>
      </c>
      <c r="N174" s="38">
        <v>1.5660459360000001</v>
      </c>
      <c r="O174" s="38">
        <f t="shared" si="4"/>
        <v>4.6585217391304345</v>
      </c>
      <c r="P174" s="37">
        <v>0</v>
      </c>
      <c r="Q174" s="37">
        <v>0</v>
      </c>
    </row>
    <row r="175" spans="1:17" x14ac:dyDescent="0.25">
      <c r="A175" s="36" t="s">
        <v>175</v>
      </c>
      <c r="B175" s="37">
        <v>626000</v>
      </c>
      <c r="C175" s="37">
        <v>626000</v>
      </c>
      <c r="D175" s="37">
        <v>621450</v>
      </c>
      <c r="E175" s="36">
        <v>3</v>
      </c>
      <c r="F175" s="37">
        <v>626000</v>
      </c>
      <c r="G175" s="36">
        <v>3</v>
      </c>
      <c r="H175" s="37">
        <v>626000</v>
      </c>
      <c r="I175" s="36">
        <v>3</v>
      </c>
      <c r="J175" s="37">
        <v>626000</v>
      </c>
      <c r="K175" s="36">
        <v>2</v>
      </c>
      <c r="L175" s="37">
        <v>545357</v>
      </c>
      <c r="M175" s="38">
        <v>2.3908653846153847</v>
      </c>
      <c r="N175" s="38">
        <v>2.8903639499999998</v>
      </c>
      <c r="O175" s="38">
        <f t="shared" si="4"/>
        <v>6.7548913043478258</v>
      </c>
      <c r="P175" s="37">
        <v>0</v>
      </c>
      <c r="Q175" s="37">
        <v>0</v>
      </c>
    </row>
    <row r="176" spans="1:17" x14ac:dyDescent="0.25">
      <c r="A176" s="36" t="s">
        <v>176</v>
      </c>
      <c r="B176" s="37">
        <v>1038579</v>
      </c>
      <c r="C176" s="37">
        <v>1038579</v>
      </c>
      <c r="D176" s="37">
        <v>1038579</v>
      </c>
      <c r="E176" s="36">
        <v>2</v>
      </c>
      <c r="F176" s="37">
        <v>1038579</v>
      </c>
      <c r="G176" s="36">
        <v>2</v>
      </c>
      <c r="H176" s="37">
        <v>1038579</v>
      </c>
      <c r="I176" s="36">
        <v>2</v>
      </c>
      <c r="J176" s="37">
        <v>1038579</v>
      </c>
      <c r="K176" s="36">
        <v>2</v>
      </c>
      <c r="L176" s="37">
        <v>1038579</v>
      </c>
      <c r="M176" s="38">
        <v>1.6278846153846154</v>
      </c>
      <c r="N176" s="38">
        <v>5.8814728770000002</v>
      </c>
      <c r="O176" s="38">
        <f t="shared" si="4"/>
        <v>11.288902173913044</v>
      </c>
      <c r="P176" s="37">
        <v>0</v>
      </c>
      <c r="Q176" s="37">
        <v>0</v>
      </c>
    </row>
    <row r="177" spans="1:17" ht="26.25" x14ac:dyDescent="0.25">
      <c r="A177" s="36" t="s">
        <v>177</v>
      </c>
      <c r="B177" s="37">
        <v>1734927</v>
      </c>
      <c r="C177" s="37">
        <v>1734927</v>
      </c>
      <c r="D177" s="37">
        <v>1253621</v>
      </c>
      <c r="E177" s="36">
        <v>2</v>
      </c>
      <c r="F177" s="37">
        <v>1734927</v>
      </c>
      <c r="G177" s="36">
        <v>2</v>
      </c>
      <c r="H177" s="37">
        <v>1734927</v>
      </c>
      <c r="I177" s="36">
        <v>2</v>
      </c>
      <c r="J177" s="37">
        <v>1734927</v>
      </c>
      <c r="K177" s="36">
        <v>0</v>
      </c>
      <c r="L177" s="37">
        <v>0</v>
      </c>
      <c r="M177" s="38">
        <v>4.1903846153846152</v>
      </c>
      <c r="N177" s="38">
        <v>7.0992557230000006</v>
      </c>
      <c r="O177" s="38">
        <f t="shared" si="4"/>
        <v>13.626315217391305</v>
      </c>
      <c r="P177" s="37">
        <v>0</v>
      </c>
      <c r="Q177" s="37">
        <v>0</v>
      </c>
    </row>
    <row r="178" spans="1:17" ht="26.25" x14ac:dyDescent="0.25">
      <c r="A178" s="36" t="s">
        <v>178</v>
      </c>
      <c r="B178" s="37">
        <v>1329809</v>
      </c>
      <c r="C178" s="37">
        <v>1329809</v>
      </c>
      <c r="D178" s="37">
        <v>1182426</v>
      </c>
      <c r="E178" s="36">
        <v>2</v>
      </c>
      <c r="F178" s="37">
        <v>1329809</v>
      </c>
      <c r="G178" s="36">
        <v>2</v>
      </c>
      <c r="H178" s="37">
        <v>1329809</v>
      </c>
      <c r="I178" s="36">
        <v>2</v>
      </c>
      <c r="J178" s="37">
        <v>1329809</v>
      </c>
      <c r="K178" s="36">
        <v>0</v>
      </c>
      <c r="L178" s="37">
        <v>0</v>
      </c>
      <c r="M178" s="38">
        <v>2.2745192307692306</v>
      </c>
      <c r="N178" s="38">
        <v>6.6960784379999998</v>
      </c>
      <c r="O178" s="38">
        <f t="shared" si="4"/>
        <v>12.85245652173913</v>
      </c>
      <c r="P178" s="37">
        <v>0</v>
      </c>
      <c r="Q178" s="37">
        <v>0</v>
      </c>
    </row>
    <row r="179" spans="1:17" ht="26.25" x14ac:dyDescent="0.25">
      <c r="A179" s="36" t="s">
        <v>179</v>
      </c>
      <c r="B179" s="37">
        <v>2650000</v>
      </c>
      <c r="C179" s="37">
        <v>2650000</v>
      </c>
      <c r="D179" s="37">
        <v>2640218</v>
      </c>
      <c r="E179" s="36">
        <v>1</v>
      </c>
      <c r="F179" s="37">
        <v>2650000</v>
      </c>
      <c r="G179" s="36">
        <v>1</v>
      </c>
      <c r="H179" s="37">
        <v>2650000</v>
      </c>
      <c r="I179" s="36">
        <v>1</v>
      </c>
      <c r="J179" s="37">
        <v>2650000</v>
      </c>
      <c r="K179" s="36">
        <v>0</v>
      </c>
      <c r="L179" s="37">
        <v>0</v>
      </c>
      <c r="M179" s="38">
        <v>4.6798076923076923</v>
      </c>
      <c r="N179" s="38">
        <v>14.951554534</v>
      </c>
      <c r="O179" s="38">
        <f t="shared" si="4"/>
        <v>28.698021739130436</v>
      </c>
      <c r="P179" s="37">
        <v>0</v>
      </c>
      <c r="Q179" s="37">
        <v>0</v>
      </c>
    </row>
    <row r="180" spans="1:17" x14ac:dyDescent="0.25">
      <c r="A180" s="36" t="s">
        <v>180</v>
      </c>
      <c r="B180" s="37">
        <v>957889</v>
      </c>
      <c r="C180" s="37">
        <v>957889</v>
      </c>
      <c r="D180" s="37">
        <v>949635</v>
      </c>
      <c r="E180" s="36">
        <v>3</v>
      </c>
      <c r="F180" s="37">
        <v>957889</v>
      </c>
      <c r="G180" s="36">
        <v>3</v>
      </c>
      <c r="H180" s="37">
        <v>957889</v>
      </c>
      <c r="I180" s="36">
        <v>3</v>
      </c>
      <c r="J180" s="37">
        <v>957889</v>
      </c>
      <c r="K180" s="36">
        <v>3</v>
      </c>
      <c r="L180" s="37">
        <v>949635</v>
      </c>
      <c r="M180" s="38">
        <v>2.4927884615384617</v>
      </c>
      <c r="N180" s="38">
        <v>4.4167523849999997</v>
      </c>
      <c r="O180" s="38">
        <f t="shared" si="4"/>
        <v>10.322119565217392</v>
      </c>
      <c r="P180" s="37">
        <v>0</v>
      </c>
      <c r="Q180" s="37">
        <v>0</v>
      </c>
    </row>
    <row r="181" spans="1:17" x14ac:dyDescent="0.25">
      <c r="A181" s="36" t="s">
        <v>181</v>
      </c>
      <c r="B181" s="37">
        <v>7629527</v>
      </c>
      <c r="C181" s="37">
        <v>7629527</v>
      </c>
      <c r="D181" s="37">
        <v>1892672</v>
      </c>
      <c r="E181" s="36">
        <v>3</v>
      </c>
      <c r="F181" s="37">
        <v>7629527</v>
      </c>
      <c r="G181" s="36">
        <v>3</v>
      </c>
      <c r="H181" s="37">
        <v>7629527</v>
      </c>
      <c r="I181" s="36">
        <v>3</v>
      </c>
      <c r="J181" s="37">
        <v>7629527</v>
      </c>
      <c r="K181" s="36">
        <v>0</v>
      </c>
      <c r="L181" s="37">
        <v>0</v>
      </c>
      <c r="M181" s="38">
        <v>10.154326923076923</v>
      </c>
      <c r="N181" s="38">
        <v>6.9158223187199992</v>
      </c>
      <c r="O181" s="38">
        <f t="shared" si="4"/>
        <v>20.572521739130433</v>
      </c>
      <c r="P181" s="37">
        <v>0</v>
      </c>
      <c r="Q181" s="37">
        <v>0</v>
      </c>
    </row>
    <row r="182" spans="1:17" x14ac:dyDescent="0.25">
      <c r="A182" s="36" t="s">
        <v>182</v>
      </c>
      <c r="B182" s="37">
        <v>5595500</v>
      </c>
      <c r="C182" s="37">
        <v>5595500</v>
      </c>
      <c r="D182" s="37">
        <v>2173151</v>
      </c>
      <c r="E182" s="36">
        <v>4</v>
      </c>
      <c r="F182" s="37">
        <v>5595000</v>
      </c>
      <c r="G182" s="36">
        <v>4</v>
      </c>
      <c r="H182" s="37">
        <v>5595000</v>
      </c>
      <c r="I182" s="36">
        <v>4</v>
      </c>
      <c r="J182" s="37">
        <v>5595000</v>
      </c>
      <c r="K182" s="36">
        <v>0</v>
      </c>
      <c r="L182" s="37">
        <v>0</v>
      </c>
      <c r="M182" s="38">
        <v>8.4120192307692303</v>
      </c>
      <c r="N182" s="38">
        <v>7.9550630075700006</v>
      </c>
      <c r="O182" s="38">
        <f t="shared" si="4"/>
        <v>23.621206521739129</v>
      </c>
      <c r="P182" s="37">
        <v>0</v>
      </c>
      <c r="Q182" s="37">
        <v>0</v>
      </c>
    </row>
    <row r="183" spans="1:17" ht="26.25" x14ac:dyDescent="0.25">
      <c r="A183" s="36" t="s">
        <v>183</v>
      </c>
      <c r="B183" s="37">
        <v>7616822</v>
      </c>
      <c r="C183" s="37">
        <v>7616822</v>
      </c>
      <c r="D183" s="37">
        <v>1579746</v>
      </c>
      <c r="E183" s="36">
        <v>1</v>
      </c>
      <c r="F183" s="37">
        <v>7564512</v>
      </c>
      <c r="G183" s="36">
        <v>1</v>
      </c>
      <c r="H183" s="37">
        <v>7564512</v>
      </c>
      <c r="I183" s="36">
        <v>1</v>
      </c>
      <c r="J183" s="37">
        <v>7564512</v>
      </c>
      <c r="K183" s="36">
        <v>0</v>
      </c>
      <c r="L183" s="37">
        <v>0</v>
      </c>
      <c r="M183" s="38">
        <v>3.6620192307692307</v>
      </c>
      <c r="N183" s="38">
        <v>5.7723918840000001</v>
      </c>
      <c r="O183" s="38">
        <f t="shared" si="4"/>
        <v>17.171152173913043</v>
      </c>
      <c r="P183" s="37">
        <v>0</v>
      </c>
      <c r="Q183" s="37">
        <v>0</v>
      </c>
    </row>
    <row r="184" spans="1:17" x14ac:dyDescent="0.25">
      <c r="A184" s="36" t="s">
        <v>184</v>
      </c>
      <c r="B184" s="37">
        <v>5883170</v>
      </c>
      <c r="C184" s="37">
        <v>5883170</v>
      </c>
      <c r="D184" s="37">
        <v>2655861</v>
      </c>
      <c r="E184" s="36">
        <v>2</v>
      </c>
      <c r="F184" s="37">
        <v>5883170</v>
      </c>
      <c r="G184" s="36">
        <v>2</v>
      </c>
      <c r="H184" s="37">
        <v>5883170</v>
      </c>
      <c r="I184" s="36">
        <v>2</v>
      </c>
      <c r="J184" s="37">
        <v>5883170</v>
      </c>
      <c r="K184" s="36">
        <v>0</v>
      </c>
      <c r="L184" s="37">
        <v>0</v>
      </c>
      <c r="M184" s="38">
        <v>7.1822115384615381</v>
      </c>
      <c r="N184" s="38">
        <v>12.352409510999998</v>
      </c>
      <c r="O184" s="38">
        <f t="shared" si="4"/>
        <v>28.868054347826089</v>
      </c>
      <c r="P184" s="37">
        <v>0</v>
      </c>
      <c r="Q184" s="37">
        <v>0</v>
      </c>
    </row>
    <row r="185" spans="1:17" x14ac:dyDescent="0.25">
      <c r="A185" s="36" t="s">
        <v>185</v>
      </c>
      <c r="B185" s="37">
        <v>4459615</v>
      </c>
      <c r="C185" s="37">
        <v>4459615</v>
      </c>
      <c r="D185" s="37">
        <v>3724464</v>
      </c>
      <c r="E185" s="36">
        <v>5</v>
      </c>
      <c r="F185" s="37">
        <v>4459615</v>
      </c>
      <c r="G185" s="36">
        <v>5</v>
      </c>
      <c r="H185" s="37">
        <v>4459615</v>
      </c>
      <c r="I185" s="36">
        <v>5</v>
      </c>
      <c r="J185" s="37">
        <v>4459615</v>
      </c>
      <c r="K185" s="36">
        <v>0</v>
      </c>
      <c r="L185" s="37">
        <v>0</v>
      </c>
      <c r="M185" s="38">
        <v>9.103365384615385</v>
      </c>
      <c r="N185" s="38">
        <v>13.609191456000001</v>
      </c>
      <c r="O185" s="38">
        <f t="shared" si="4"/>
        <v>40.483304347826085</v>
      </c>
      <c r="P185" s="37">
        <v>0</v>
      </c>
      <c r="Q185" s="37">
        <v>0</v>
      </c>
    </row>
    <row r="186" spans="1:17" x14ac:dyDescent="0.25">
      <c r="A186" s="36" t="s">
        <v>186</v>
      </c>
      <c r="B186" s="37">
        <v>1365117</v>
      </c>
      <c r="C186" s="37">
        <v>1368421</v>
      </c>
      <c r="D186" s="37">
        <v>1365117</v>
      </c>
      <c r="E186" s="36">
        <v>2</v>
      </c>
      <c r="F186" s="37">
        <v>1368421</v>
      </c>
      <c r="G186" s="36">
        <v>2</v>
      </c>
      <c r="H186" s="37">
        <v>1368421</v>
      </c>
      <c r="I186" s="36">
        <v>2</v>
      </c>
      <c r="J186" s="37">
        <v>1368421</v>
      </c>
      <c r="K186" s="36">
        <v>2</v>
      </c>
      <c r="L186" s="37">
        <v>1365117</v>
      </c>
      <c r="M186" s="38">
        <v>2.7951923076923078</v>
      </c>
      <c r="N186" s="38">
        <v>7.7306575710000001</v>
      </c>
      <c r="O186" s="38">
        <f t="shared" si="4"/>
        <v>14.838228260869565</v>
      </c>
      <c r="P186" s="37">
        <v>0</v>
      </c>
      <c r="Q186" s="37">
        <v>0</v>
      </c>
    </row>
    <row r="187" spans="1:17" x14ac:dyDescent="0.25">
      <c r="A187" s="36" t="s">
        <v>187</v>
      </c>
      <c r="B187" s="37">
        <v>1018000</v>
      </c>
      <c r="C187" s="37">
        <v>1018000</v>
      </c>
      <c r="D187" s="37">
        <v>938471</v>
      </c>
      <c r="E187" s="36">
        <v>5</v>
      </c>
      <c r="F187" s="37">
        <v>1018000</v>
      </c>
      <c r="G187" s="36">
        <v>5</v>
      </c>
      <c r="H187" s="37">
        <v>1018000</v>
      </c>
      <c r="I187" s="36">
        <v>5</v>
      </c>
      <c r="J187" s="37">
        <v>1018000</v>
      </c>
      <c r="K187" s="36">
        <v>3</v>
      </c>
      <c r="L187" s="37">
        <v>871012</v>
      </c>
      <c r="M187" s="38">
        <v>1.7346153846153847</v>
      </c>
      <c r="N187" s="38">
        <v>5.3145612730000007</v>
      </c>
      <c r="O187" s="38">
        <f t="shared" si="4"/>
        <v>10.200771739130435</v>
      </c>
      <c r="P187" s="37">
        <v>0</v>
      </c>
      <c r="Q187" s="37">
        <v>0</v>
      </c>
    </row>
    <row r="188" spans="1:17" x14ac:dyDescent="0.25">
      <c r="A188" s="36" t="s">
        <v>188</v>
      </c>
      <c r="B188" s="37">
        <v>4173796</v>
      </c>
      <c r="C188" s="37">
        <v>4173796</v>
      </c>
      <c r="D188" s="37">
        <v>31643</v>
      </c>
      <c r="E188" s="36">
        <v>2</v>
      </c>
      <c r="F188" s="37">
        <v>4173796</v>
      </c>
      <c r="G188" s="36">
        <v>2</v>
      </c>
      <c r="H188" s="37">
        <v>4173796</v>
      </c>
      <c r="I188" s="36">
        <v>2</v>
      </c>
      <c r="J188" s="37">
        <v>4173796</v>
      </c>
      <c r="K188" s="36">
        <v>0</v>
      </c>
      <c r="L188" s="37">
        <v>0</v>
      </c>
      <c r="M188" s="38">
        <v>3.701923076923077E-2</v>
      </c>
      <c r="N188" s="38">
        <v>0.179194309</v>
      </c>
      <c r="O188" s="38">
        <f t="shared" si="4"/>
        <v>0.34394565217391304</v>
      </c>
      <c r="P188" s="37">
        <v>0</v>
      </c>
      <c r="Q188" s="37">
        <v>0</v>
      </c>
    </row>
    <row r="189" spans="1:17" x14ac:dyDescent="0.25">
      <c r="A189" s="36" t="s">
        <v>189</v>
      </c>
      <c r="B189" s="37">
        <v>2181754</v>
      </c>
      <c r="C189" s="37">
        <v>2181754</v>
      </c>
      <c r="D189" s="37">
        <v>1904095</v>
      </c>
      <c r="E189" s="36">
        <v>1</v>
      </c>
      <c r="F189" s="37">
        <v>2164754</v>
      </c>
      <c r="G189" s="36">
        <v>1</v>
      </c>
      <c r="H189" s="37">
        <v>2164754</v>
      </c>
      <c r="I189" s="36">
        <v>1</v>
      </c>
      <c r="J189" s="37">
        <v>2164754</v>
      </c>
      <c r="K189" s="36">
        <v>0</v>
      </c>
      <c r="L189" s="37">
        <v>0</v>
      </c>
      <c r="M189" s="38">
        <v>3.5995192307692307</v>
      </c>
      <c r="N189" s="38">
        <v>10.782892136939999</v>
      </c>
      <c r="O189" s="38">
        <f t="shared" si="4"/>
        <v>20.696684782608695</v>
      </c>
      <c r="P189" s="37">
        <v>0</v>
      </c>
      <c r="Q189" s="37">
        <v>0</v>
      </c>
    </row>
    <row r="190" spans="1:17" x14ac:dyDescent="0.25">
      <c r="A190" s="36" t="s">
        <v>190</v>
      </c>
      <c r="B190" s="37">
        <v>13180083</v>
      </c>
      <c r="C190" s="37">
        <v>13180083</v>
      </c>
      <c r="D190" s="37">
        <v>7223913</v>
      </c>
      <c r="E190" s="36">
        <v>2</v>
      </c>
      <c r="F190" s="37">
        <v>13180083</v>
      </c>
      <c r="G190" s="36">
        <v>2</v>
      </c>
      <c r="H190" s="37">
        <v>13180083</v>
      </c>
      <c r="I190" s="36">
        <v>2</v>
      </c>
      <c r="J190" s="37">
        <v>13180083</v>
      </c>
      <c r="K190" s="36">
        <v>0</v>
      </c>
      <c r="L190" s="37">
        <v>0</v>
      </c>
      <c r="M190" s="38">
        <v>9.1379807692307686</v>
      </c>
      <c r="N190" s="38">
        <v>40.909019205740002</v>
      </c>
      <c r="O190" s="38">
        <f t="shared" si="4"/>
        <v>78.52079347826087</v>
      </c>
      <c r="P190" s="37">
        <v>0</v>
      </c>
      <c r="Q190" s="37">
        <v>0</v>
      </c>
    </row>
    <row r="191" spans="1:17" x14ac:dyDescent="0.25">
      <c r="A191" s="36" t="s">
        <v>191</v>
      </c>
      <c r="B191" s="37">
        <v>740934</v>
      </c>
      <c r="C191" s="37">
        <v>740934</v>
      </c>
      <c r="D191" s="37">
        <v>0</v>
      </c>
      <c r="E191" s="36">
        <v>1</v>
      </c>
      <c r="F191" s="37">
        <v>739348</v>
      </c>
      <c r="G191" s="36">
        <v>1</v>
      </c>
      <c r="H191" s="37">
        <v>739348</v>
      </c>
      <c r="I191" s="36">
        <v>1</v>
      </c>
      <c r="J191" s="37">
        <v>739348</v>
      </c>
      <c r="K191" s="36">
        <v>0</v>
      </c>
      <c r="L191" s="37">
        <v>0</v>
      </c>
      <c r="M191" s="38">
        <v>0</v>
      </c>
      <c r="N191" s="38">
        <v>0</v>
      </c>
      <c r="O191" s="38">
        <f t="shared" si="4"/>
        <v>0</v>
      </c>
      <c r="P191" s="37">
        <v>0</v>
      </c>
      <c r="Q191" s="37">
        <v>0</v>
      </c>
    </row>
    <row r="192" spans="1:17" x14ac:dyDescent="0.25">
      <c r="A192" s="36" t="s">
        <v>192</v>
      </c>
      <c r="B192" s="37">
        <v>3886920</v>
      </c>
      <c r="C192" s="37">
        <v>3886920</v>
      </c>
      <c r="D192" s="37">
        <v>2909395</v>
      </c>
      <c r="E192" s="36">
        <v>9</v>
      </c>
      <c r="F192" s="37">
        <v>3854825</v>
      </c>
      <c r="G192" s="36">
        <v>9</v>
      </c>
      <c r="H192" s="37">
        <v>3854825</v>
      </c>
      <c r="I192" s="36">
        <v>9</v>
      </c>
      <c r="J192" s="37">
        <v>3854825</v>
      </c>
      <c r="K192" s="36">
        <v>3</v>
      </c>
      <c r="L192" s="37">
        <v>5433</v>
      </c>
      <c r="M192" s="38">
        <v>6.2341346153846153</v>
      </c>
      <c r="N192" s="38">
        <v>16.475903885000001</v>
      </c>
      <c r="O192" s="38">
        <f t="shared" si="4"/>
        <v>31.623858695652174</v>
      </c>
      <c r="P192" s="37">
        <v>0</v>
      </c>
      <c r="Q192" s="37">
        <v>0</v>
      </c>
    </row>
    <row r="193" spans="1:17" x14ac:dyDescent="0.25">
      <c r="A193" s="36" t="s">
        <v>193</v>
      </c>
      <c r="B193" s="37">
        <v>2075196</v>
      </c>
      <c r="C193" s="37">
        <v>2075196</v>
      </c>
      <c r="D193" s="37">
        <v>623007</v>
      </c>
      <c r="E193" s="36">
        <v>2</v>
      </c>
      <c r="F193" s="37">
        <v>2070336</v>
      </c>
      <c r="G193" s="36">
        <v>2</v>
      </c>
      <c r="H193" s="37">
        <v>2070336</v>
      </c>
      <c r="I193" s="36">
        <v>2</v>
      </c>
      <c r="J193" s="37">
        <v>2070336</v>
      </c>
      <c r="K193" s="36">
        <v>0</v>
      </c>
      <c r="L193" s="37">
        <v>0</v>
      </c>
      <c r="M193" s="38">
        <v>1.6918269230769232</v>
      </c>
      <c r="N193" s="38">
        <v>3.4969382910000002</v>
      </c>
      <c r="O193" s="38">
        <f t="shared" si="4"/>
        <v>6.7718152173913042</v>
      </c>
      <c r="P193" s="37">
        <v>0</v>
      </c>
      <c r="Q193" s="37">
        <v>0</v>
      </c>
    </row>
    <row r="194" spans="1:17" x14ac:dyDescent="0.25">
      <c r="A194" s="36" t="s">
        <v>194</v>
      </c>
      <c r="B194" s="37">
        <v>4796813</v>
      </c>
      <c r="C194" s="37">
        <v>4796813</v>
      </c>
      <c r="D194" s="37">
        <v>4122360</v>
      </c>
      <c r="E194" s="36">
        <v>1</v>
      </c>
      <c r="F194" s="37">
        <v>4796813</v>
      </c>
      <c r="G194" s="36">
        <v>1</v>
      </c>
      <c r="H194" s="37">
        <v>4796813</v>
      </c>
      <c r="I194" s="36">
        <v>1</v>
      </c>
      <c r="J194" s="37">
        <v>4796813</v>
      </c>
      <c r="K194" s="36">
        <v>0</v>
      </c>
      <c r="L194" s="37">
        <v>0</v>
      </c>
      <c r="M194" s="38">
        <v>8.7966346153846153</v>
      </c>
      <c r="N194" s="38">
        <v>23.344924679999998</v>
      </c>
      <c r="O194" s="38">
        <f t="shared" si="4"/>
        <v>44.808260869565217</v>
      </c>
      <c r="P194" s="37">
        <v>0</v>
      </c>
      <c r="Q194" s="37">
        <v>0</v>
      </c>
    </row>
    <row r="195" spans="1:17" x14ac:dyDescent="0.25">
      <c r="A195" s="36" t="s">
        <v>195</v>
      </c>
      <c r="B195" s="37">
        <v>519686</v>
      </c>
      <c r="C195" s="37">
        <v>519686</v>
      </c>
      <c r="D195" s="37">
        <v>486351</v>
      </c>
      <c r="E195" s="36">
        <v>3</v>
      </c>
      <c r="F195" s="37">
        <v>513036</v>
      </c>
      <c r="G195" s="36">
        <v>3</v>
      </c>
      <c r="H195" s="37">
        <v>513036</v>
      </c>
      <c r="I195" s="36">
        <v>3</v>
      </c>
      <c r="J195" s="37">
        <v>513036</v>
      </c>
      <c r="K195" s="36">
        <v>2</v>
      </c>
      <c r="L195" s="37">
        <v>421873</v>
      </c>
      <c r="M195" s="38">
        <v>0.92355769230769236</v>
      </c>
      <c r="N195" s="38">
        <v>2.7542057130000002</v>
      </c>
      <c r="O195" s="38">
        <f t="shared" si="4"/>
        <v>5.2864239130434783</v>
      </c>
      <c r="P195" s="37">
        <v>0</v>
      </c>
      <c r="Q195" s="37">
        <v>0</v>
      </c>
    </row>
    <row r="196" spans="1:17" x14ac:dyDescent="0.25">
      <c r="A196" s="36" t="s">
        <v>196</v>
      </c>
      <c r="B196" s="37">
        <v>5707871</v>
      </c>
      <c r="C196" s="37">
        <v>5707871</v>
      </c>
      <c r="D196" s="37">
        <v>2250559</v>
      </c>
      <c r="E196" s="36">
        <v>6</v>
      </c>
      <c r="F196" s="37">
        <v>5705372</v>
      </c>
      <c r="G196" s="36">
        <v>6</v>
      </c>
      <c r="H196" s="37">
        <v>5705372</v>
      </c>
      <c r="I196" s="36">
        <v>6</v>
      </c>
      <c r="J196" s="37">
        <v>5705372</v>
      </c>
      <c r="K196" s="36">
        <v>2</v>
      </c>
      <c r="L196" s="37">
        <v>562610</v>
      </c>
      <c r="M196" s="38">
        <v>8.1009615384615383</v>
      </c>
      <c r="N196" s="38">
        <v>12.744915617</v>
      </c>
      <c r="O196" s="38">
        <f t="shared" si="4"/>
        <v>24.462597826086956</v>
      </c>
      <c r="P196" s="37">
        <v>0</v>
      </c>
      <c r="Q196" s="37">
        <v>0</v>
      </c>
    </row>
    <row r="197" spans="1:17" x14ac:dyDescent="0.25">
      <c r="A197" s="36" t="s">
        <v>197</v>
      </c>
      <c r="B197" s="37">
        <v>2848802</v>
      </c>
      <c r="C197" s="37">
        <v>2848802</v>
      </c>
      <c r="D197" s="37">
        <v>1920963</v>
      </c>
      <c r="E197" s="36">
        <v>2</v>
      </c>
      <c r="F197" s="37">
        <v>2848802</v>
      </c>
      <c r="G197" s="36">
        <v>2</v>
      </c>
      <c r="H197" s="37">
        <v>2848802</v>
      </c>
      <c r="I197" s="36">
        <v>2</v>
      </c>
      <c r="J197" s="37">
        <v>2848802</v>
      </c>
      <c r="K197" s="36">
        <v>0</v>
      </c>
      <c r="L197" s="37">
        <v>0</v>
      </c>
      <c r="M197" s="38">
        <v>4.7144230769230768</v>
      </c>
      <c r="N197" s="38">
        <v>10.878412109880001</v>
      </c>
      <c r="O197" s="38">
        <f t="shared" si="4"/>
        <v>20.880032608695654</v>
      </c>
      <c r="P197" s="37">
        <v>0</v>
      </c>
      <c r="Q197" s="37">
        <v>0</v>
      </c>
    </row>
    <row r="198" spans="1:17" x14ac:dyDescent="0.25">
      <c r="A198" s="36" t="s">
        <v>198</v>
      </c>
      <c r="B198" s="37">
        <v>8097163</v>
      </c>
      <c r="C198" s="37">
        <v>8097163</v>
      </c>
      <c r="D198" s="37">
        <v>6311450</v>
      </c>
      <c r="E198" s="36">
        <v>2</v>
      </c>
      <c r="F198" s="37">
        <v>8081163</v>
      </c>
      <c r="G198" s="36">
        <v>2</v>
      </c>
      <c r="H198" s="37">
        <v>8081163</v>
      </c>
      <c r="I198" s="36">
        <v>2</v>
      </c>
      <c r="J198" s="37">
        <v>8081163</v>
      </c>
      <c r="K198" s="36">
        <v>0</v>
      </c>
      <c r="L198" s="37">
        <v>0</v>
      </c>
      <c r="M198" s="38">
        <v>79.551923076923075</v>
      </c>
      <c r="N198" s="38">
        <v>35.741741349999998</v>
      </c>
      <c r="O198" s="38">
        <f t="shared" si="4"/>
        <v>68.602717391304353</v>
      </c>
      <c r="P198" s="37">
        <v>0</v>
      </c>
      <c r="Q198" s="37">
        <v>0</v>
      </c>
    </row>
    <row r="199" spans="1:17" x14ac:dyDescent="0.25">
      <c r="A199" s="36" t="s">
        <v>199</v>
      </c>
      <c r="B199" s="37">
        <v>522254</v>
      </c>
      <c r="C199" s="37">
        <v>522254</v>
      </c>
      <c r="D199" s="37">
        <v>422074</v>
      </c>
      <c r="E199" s="36">
        <v>3</v>
      </c>
      <c r="F199" s="37">
        <v>518754</v>
      </c>
      <c r="G199" s="36">
        <v>3</v>
      </c>
      <c r="H199" s="37">
        <v>518754</v>
      </c>
      <c r="I199" s="36">
        <v>3</v>
      </c>
      <c r="J199" s="37">
        <v>518754</v>
      </c>
      <c r="K199" s="36">
        <v>0</v>
      </c>
      <c r="L199" s="37">
        <v>0</v>
      </c>
      <c r="M199" s="38">
        <v>3.2490384615384613</v>
      </c>
      <c r="N199" s="38">
        <v>2.3902041559200002</v>
      </c>
      <c r="O199" s="38">
        <f t="shared" si="4"/>
        <v>4.5877608695652174</v>
      </c>
      <c r="P199" s="37">
        <v>0</v>
      </c>
      <c r="Q199" s="37">
        <v>0</v>
      </c>
    </row>
    <row r="200" spans="1:17" x14ac:dyDescent="0.25">
      <c r="A200" s="36" t="s">
        <v>200</v>
      </c>
      <c r="B200" s="37">
        <v>6324235</v>
      </c>
      <c r="C200" s="37">
        <v>6324235</v>
      </c>
      <c r="D200" s="37">
        <v>1406093</v>
      </c>
      <c r="E200" s="36">
        <v>5</v>
      </c>
      <c r="F200" s="37">
        <v>5948849</v>
      </c>
      <c r="G200" s="36">
        <v>5</v>
      </c>
      <c r="H200" s="37">
        <v>5948849</v>
      </c>
      <c r="I200" s="36">
        <v>5</v>
      </c>
      <c r="J200" s="37">
        <v>5948849</v>
      </c>
      <c r="K200" s="36">
        <v>0</v>
      </c>
      <c r="L200" s="37">
        <v>0</v>
      </c>
      <c r="M200" s="38">
        <v>3.7923076923076922</v>
      </c>
      <c r="N200" s="38">
        <v>7.9627046590000008</v>
      </c>
      <c r="O200" s="38">
        <f t="shared" si="4"/>
        <v>15.283619565217391</v>
      </c>
      <c r="P200" s="37">
        <v>0</v>
      </c>
      <c r="Q200" s="37">
        <v>0</v>
      </c>
    </row>
    <row r="201" spans="1:17" x14ac:dyDescent="0.25">
      <c r="A201" s="36" t="s">
        <v>201</v>
      </c>
      <c r="B201" s="37">
        <v>1137760</v>
      </c>
      <c r="C201" s="37">
        <v>1137760</v>
      </c>
      <c r="D201" s="37">
        <v>1006360</v>
      </c>
      <c r="E201" s="36">
        <v>2</v>
      </c>
      <c r="F201" s="37">
        <v>1086751</v>
      </c>
      <c r="G201" s="36">
        <v>2</v>
      </c>
      <c r="H201" s="37">
        <v>1086751</v>
      </c>
      <c r="I201" s="36">
        <v>2</v>
      </c>
      <c r="J201" s="37">
        <v>1086751</v>
      </c>
      <c r="K201" s="36">
        <v>0</v>
      </c>
      <c r="L201" s="37">
        <v>0</v>
      </c>
      <c r="M201" s="38">
        <v>3.9014423076923075</v>
      </c>
      <c r="N201" s="38">
        <v>5.6990166799999997</v>
      </c>
      <c r="O201" s="38">
        <f t="shared" si="4"/>
        <v>10.938695652173912</v>
      </c>
      <c r="P201" s="37">
        <v>0</v>
      </c>
      <c r="Q201" s="37">
        <v>0</v>
      </c>
    </row>
    <row r="202" spans="1:17" x14ac:dyDescent="0.25">
      <c r="A202" s="36" t="s">
        <v>202</v>
      </c>
      <c r="B202" s="37">
        <v>9600332</v>
      </c>
      <c r="C202" s="37">
        <v>9600332</v>
      </c>
      <c r="D202" s="37">
        <v>6924311</v>
      </c>
      <c r="E202" s="36">
        <v>4</v>
      </c>
      <c r="F202" s="37">
        <v>9600332</v>
      </c>
      <c r="G202" s="36">
        <v>4</v>
      </c>
      <c r="H202" s="37">
        <v>9600332</v>
      </c>
      <c r="I202" s="36">
        <v>4</v>
      </c>
      <c r="J202" s="37">
        <v>9600332</v>
      </c>
      <c r="K202" s="36">
        <v>0</v>
      </c>
      <c r="L202" s="37">
        <v>0</v>
      </c>
      <c r="M202" s="38">
        <v>18.612019230769231</v>
      </c>
      <c r="N202" s="38">
        <v>39.212373193000005</v>
      </c>
      <c r="O202" s="38">
        <f t="shared" si="4"/>
        <v>75.264250000000004</v>
      </c>
      <c r="P202" s="37">
        <v>0</v>
      </c>
      <c r="Q202" s="37">
        <v>0</v>
      </c>
    </row>
    <row r="203" spans="1:17" x14ac:dyDescent="0.25">
      <c r="A203" s="36" t="s">
        <v>203</v>
      </c>
      <c r="B203" s="37">
        <v>2695604</v>
      </c>
      <c r="C203" s="37">
        <v>2695604</v>
      </c>
      <c r="D203" s="37">
        <v>1999013</v>
      </c>
      <c r="E203" s="36">
        <v>1</v>
      </c>
      <c r="F203" s="37">
        <v>2695604</v>
      </c>
      <c r="G203" s="36">
        <v>1</v>
      </c>
      <c r="H203" s="37">
        <v>2695604</v>
      </c>
      <c r="I203" s="36">
        <v>1</v>
      </c>
      <c r="J203" s="37">
        <v>2695604</v>
      </c>
      <c r="K203" s="36">
        <v>0</v>
      </c>
      <c r="L203" s="37">
        <v>0</v>
      </c>
      <c r="M203" s="38">
        <v>1.1942307692307692</v>
      </c>
      <c r="N203" s="38">
        <v>7.6342315635600002</v>
      </c>
      <c r="O203" s="38">
        <f t="shared" si="4"/>
        <v>21.728402173913043</v>
      </c>
      <c r="P203" s="37">
        <v>0</v>
      </c>
      <c r="Q203" s="37">
        <v>0</v>
      </c>
    </row>
    <row r="204" spans="1:17" x14ac:dyDescent="0.25">
      <c r="A204" s="36" t="s">
        <v>204</v>
      </c>
      <c r="B204" s="37">
        <v>6737601</v>
      </c>
      <c r="C204" s="37">
        <v>6737601</v>
      </c>
      <c r="D204" s="37">
        <v>3429691</v>
      </c>
      <c r="E204" s="36">
        <v>5</v>
      </c>
      <c r="F204" s="37">
        <v>6737601</v>
      </c>
      <c r="G204" s="36">
        <v>5</v>
      </c>
      <c r="H204" s="37">
        <v>6737601</v>
      </c>
      <c r="I204" s="36">
        <v>5</v>
      </c>
      <c r="J204" s="37">
        <v>3429691</v>
      </c>
      <c r="K204" s="36">
        <v>0</v>
      </c>
      <c r="L204" s="37">
        <v>0</v>
      </c>
      <c r="M204" s="38">
        <v>5.7759615384615381</v>
      </c>
      <c r="N204" s="38">
        <v>13.097989929000001</v>
      </c>
      <c r="O204" s="38">
        <f t="shared" si="4"/>
        <v>37.279249999999998</v>
      </c>
      <c r="P204" s="37">
        <v>0</v>
      </c>
      <c r="Q204" s="37">
        <v>0</v>
      </c>
    </row>
    <row r="205" spans="1:17" x14ac:dyDescent="0.25">
      <c r="A205" s="36" t="s">
        <v>205</v>
      </c>
      <c r="B205" s="37">
        <v>3453275</v>
      </c>
      <c r="C205" s="37">
        <v>3453275</v>
      </c>
      <c r="D205" s="37">
        <v>2992826</v>
      </c>
      <c r="E205" s="36">
        <v>3</v>
      </c>
      <c r="F205" s="37">
        <v>3445025</v>
      </c>
      <c r="G205" s="36">
        <v>3</v>
      </c>
      <c r="H205" s="37">
        <v>3445025</v>
      </c>
      <c r="I205" s="36">
        <v>3</v>
      </c>
      <c r="J205" s="37">
        <v>3445025</v>
      </c>
      <c r="K205" s="36">
        <v>1</v>
      </c>
      <c r="L205" s="37">
        <v>1750</v>
      </c>
      <c r="M205" s="38">
        <v>6.735096153846154</v>
      </c>
      <c r="N205" s="38">
        <v>16.94837460071</v>
      </c>
      <c r="O205" s="38">
        <f t="shared" si="4"/>
        <v>32.53071739130435</v>
      </c>
      <c r="P205" s="37">
        <v>0</v>
      </c>
      <c r="Q205" s="37">
        <v>0</v>
      </c>
    </row>
    <row r="206" spans="1:17" ht="26.25" x14ac:dyDescent="0.25">
      <c r="A206" s="36" t="s">
        <v>206</v>
      </c>
      <c r="B206" s="37">
        <v>14999024</v>
      </c>
      <c r="C206" s="37">
        <v>14999024</v>
      </c>
      <c r="D206" s="37">
        <v>0</v>
      </c>
      <c r="E206" s="36">
        <v>1</v>
      </c>
      <c r="F206" s="37">
        <v>14999024</v>
      </c>
      <c r="G206" s="36">
        <v>1</v>
      </c>
      <c r="H206" s="37">
        <v>14999024</v>
      </c>
      <c r="I206" s="36">
        <v>1</v>
      </c>
      <c r="J206" s="37">
        <v>14999024</v>
      </c>
      <c r="K206" s="36">
        <v>0</v>
      </c>
      <c r="L206" s="37">
        <v>0</v>
      </c>
      <c r="M206" s="38">
        <v>0</v>
      </c>
      <c r="N206" s="38">
        <v>0</v>
      </c>
      <c r="O206" s="38">
        <f t="shared" si="4"/>
        <v>0</v>
      </c>
      <c r="P206" s="37">
        <v>0</v>
      </c>
      <c r="Q206" s="37">
        <v>0</v>
      </c>
    </row>
    <row r="207" spans="1:17" x14ac:dyDescent="0.25">
      <c r="A207" s="36" t="s">
        <v>207</v>
      </c>
      <c r="B207" s="37">
        <v>3215206</v>
      </c>
      <c r="C207" s="37">
        <v>3215206</v>
      </c>
      <c r="D207" s="37">
        <v>692844</v>
      </c>
      <c r="E207" s="36">
        <v>2</v>
      </c>
      <c r="F207" s="37">
        <v>3164406</v>
      </c>
      <c r="G207" s="36">
        <v>2</v>
      </c>
      <c r="H207" s="37">
        <v>3164406</v>
      </c>
      <c r="I207" s="36">
        <v>2</v>
      </c>
      <c r="J207" s="37">
        <v>3164406</v>
      </c>
      <c r="K207" s="36">
        <v>0</v>
      </c>
      <c r="L207" s="37">
        <v>0</v>
      </c>
      <c r="M207" s="38">
        <v>1.8480769230769232</v>
      </c>
      <c r="N207" s="38">
        <v>3.9235735899500002</v>
      </c>
      <c r="O207" s="38">
        <f t="shared" si="4"/>
        <v>7.530913043478261</v>
      </c>
      <c r="P207" s="37">
        <v>0</v>
      </c>
      <c r="Q207" s="37">
        <v>0</v>
      </c>
    </row>
    <row r="208" spans="1:17" x14ac:dyDescent="0.25">
      <c r="A208" s="36" t="s">
        <v>208</v>
      </c>
      <c r="B208" s="37">
        <v>385383</v>
      </c>
      <c r="C208" s="37">
        <v>385383</v>
      </c>
      <c r="D208" s="37">
        <v>385383</v>
      </c>
      <c r="E208" s="36">
        <v>2</v>
      </c>
      <c r="F208" s="37">
        <v>385383</v>
      </c>
      <c r="G208" s="36">
        <v>2</v>
      </c>
      <c r="H208" s="37">
        <v>385383</v>
      </c>
      <c r="I208" s="36">
        <v>2</v>
      </c>
      <c r="J208" s="37">
        <v>385383</v>
      </c>
      <c r="K208" s="36">
        <v>2</v>
      </c>
      <c r="L208" s="37">
        <v>385383</v>
      </c>
      <c r="M208" s="38">
        <v>0.82355769230769227</v>
      </c>
      <c r="N208" s="38">
        <v>2.182423929</v>
      </c>
      <c r="O208" s="38">
        <f t="shared" si="4"/>
        <v>4.1889456521739135</v>
      </c>
      <c r="P208" s="37">
        <v>0</v>
      </c>
      <c r="Q208" s="37">
        <v>0</v>
      </c>
    </row>
    <row r="209" spans="1:17" x14ac:dyDescent="0.25">
      <c r="A209" s="36" t="s">
        <v>209</v>
      </c>
      <c r="B209" s="37">
        <v>16323650</v>
      </c>
      <c r="C209" s="37">
        <v>16323650</v>
      </c>
      <c r="D209" s="37">
        <v>926562</v>
      </c>
      <c r="E209" s="36">
        <v>4</v>
      </c>
      <c r="F209" s="37">
        <v>16323650</v>
      </c>
      <c r="G209" s="36">
        <v>4</v>
      </c>
      <c r="H209" s="37">
        <v>16323650</v>
      </c>
      <c r="I209" s="36">
        <v>4</v>
      </c>
      <c r="J209" s="37">
        <v>16323650</v>
      </c>
      <c r="K209" s="36">
        <v>0</v>
      </c>
      <c r="L209" s="37">
        <v>0</v>
      </c>
      <c r="M209" s="38">
        <v>0.8899038461538461</v>
      </c>
      <c r="N209" s="38">
        <v>5.2007925060000009</v>
      </c>
      <c r="O209" s="38">
        <f t="shared" ref="O209:O272" si="5">D209/92000</f>
        <v>10.071326086956521</v>
      </c>
      <c r="P209" s="37">
        <v>0</v>
      </c>
      <c r="Q209" s="37">
        <v>0</v>
      </c>
    </row>
    <row r="210" spans="1:17" x14ac:dyDescent="0.25">
      <c r="A210" s="36" t="s">
        <v>210</v>
      </c>
      <c r="B210" s="37">
        <v>1245470</v>
      </c>
      <c r="C210" s="37">
        <v>1245470</v>
      </c>
      <c r="D210" s="37">
        <v>639984</v>
      </c>
      <c r="E210" s="36">
        <v>3</v>
      </c>
      <c r="F210" s="37">
        <v>1208547</v>
      </c>
      <c r="G210" s="36">
        <v>3</v>
      </c>
      <c r="H210" s="37">
        <v>1208547</v>
      </c>
      <c r="I210" s="36">
        <v>3</v>
      </c>
      <c r="J210" s="37">
        <v>1208547</v>
      </c>
      <c r="K210" s="36">
        <v>0</v>
      </c>
      <c r="L210" s="37">
        <v>0</v>
      </c>
      <c r="M210" s="38">
        <v>1.8625</v>
      </c>
      <c r="N210" s="38">
        <v>3.1074898839999996</v>
      </c>
      <c r="O210" s="38">
        <f t="shared" si="5"/>
        <v>6.9563478260869562</v>
      </c>
      <c r="P210" s="37">
        <v>0</v>
      </c>
      <c r="Q210" s="37">
        <v>0</v>
      </c>
    </row>
    <row r="211" spans="1:17" x14ac:dyDescent="0.25">
      <c r="A211" s="36" t="s">
        <v>211</v>
      </c>
      <c r="B211" s="37">
        <v>4810000</v>
      </c>
      <c r="C211" s="37">
        <v>4810000</v>
      </c>
      <c r="D211" s="37">
        <v>4519594</v>
      </c>
      <c r="E211" s="36">
        <v>3</v>
      </c>
      <c r="F211" s="37">
        <v>4810000</v>
      </c>
      <c r="G211" s="36">
        <v>3</v>
      </c>
      <c r="H211" s="37">
        <v>4810000</v>
      </c>
      <c r="I211" s="36">
        <v>3</v>
      </c>
      <c r="J211" s="37">
        <v>4810000</v>
      </c>
      <c r="K211" s="36">
        <v>0</v>
      </c>
      <c r="L211" s="37">
        <v>0</v>
      </c>
      <c r="M211" s="38">
        <v>6.8105769230769226</v>
      </c>
      <c r="N211" s="38">
        <v>25.368481121999999</v>
      </c>
      <c r="O211" s="38">
        <f t="shared" si="5"/>
        <v>49.126021739130437</v>
      </c>
      <c r="P211" s="37">
        <v>0</v>
      </c>
      <c r="Q211" s="37">
        <v>0</v>
      </c>
    </row>
    <row r="212" spans="1:17" x14ac:dyDescent="0.25">
      <c r="A212" s="36" t="s">
        <v>212</v>
      </c>
      <c r="B212" s="37">
        <v>1840821</v>
      </c>
      <c r="C212" s="37">
        <v>1840821</v>
      </c>
      <c r="D212" s="37">
        <v>98482</v>
      </c>
      <c r="E212" s="36">
        <v>2</v>
      </c>
      <c r="F212" s="37">
        <v>1784320</v>
      </c>
      <c r="G212" s="36">
        <v>2</v>
      </c>
      <c r="H212" s="37">
        <v>1784320</v>
      </c>
      <c r="I212" s="36">
        <v>2</v>
      </c>
      <c r="J212" s="37">
        <v>1784320</v>
      </c>
      <c r="K212" s="36">
        <v>0</v>
      </c>
      <c r="L212" s="37">
        <v>0</v>
      </c>
      <c r="M212" s="38">
        <v>0.37692307692307692</v>
      </c>
      <c r="N212" s="38">
        <v>0.55770600109000001</v>
      </c>
      <c r="O212" s="38">
        <f t="shared" si="5"/>
        <v>1.0704565217391304</v>
      </c>
      <c r="P212" s="37">
        <v>0</v>
      </c>
      <c r="Q212" s="37">
        <v>0</v>
      </c>
    </row>
    <row r="213" spans="1:17" x14ac:dyDescent="0.25">
      <c r="A213" s="36" t="s">
        <v>213</v>
      </c>
      <c r="B213" s="37">
        <v>3528000</v>
      </c>
      <c r="C213" s="37">
        <v>3528000</v>
      </c>
      <c r="D213" s="37">
        <v>3455053</v>
      </c>
      <c r="E213" s="36">
        <v>3</v>
      </c>
      <c r="F213" s="37">
        <v>3455053</v>
      </c>
      <c r="G213" s="36">
        <v>3</v>
      </c>
      <c r="H213" s="37">
        <v>3455053</v>
      </c>
      <c r="I213" s="36">
        <v>3</v>
      </c>
      <c r="J213" s="37">
        <v>3455053</v>
      </c>
      <c r="K213" s="36">
        <v>3</v>
      </c>
      <c r="L213" s="37">
        <v>3455053</v>
      </c>
      <c r="M213" s="38">
        <v>16.10576923076923</v>
      </c>
      <c r="N213" s="38">
        <v>19.565965138999999</v>
      </c>
      <c r="O213" s="38">
        <f t="shared" si="5"/>
        <v>37.554923913043481</v>
      </c>
      <c r="P213" s="37">
        <v>0</v>
      </c>
      <c r="Q213" s="37">
        <v>0</v>
      </c>
    </row>
    <row r="214" spans="1:17" x14ac:dyDescent="0.25">
      <c r="A214" s="36" t="s">
        <v>214</v>
      </c>
      <c r="B214" s="37">
        <v>2326655</v>
      </c>
      <c r="C214" s="37">
        <v>2326655</v>
      </c>
      <c r="D214" s="37">
        <v>2326610</v>
      </c>
      <c r="E214" s="36">
        <v>5</v>
      </c>
      <c r="F214" s="37">
        <v>2326655</v>
      </c>
      <c r="G214" s="36">
        <v>5</v>
      </c>
      <c r="H214" s="37">
        <v>2326610</v>
      </c>
      <c r="I214" s="36">
        <v>5</v>
      </c>
      <c r="J214" s="37">
        <v>2326610</v>
      </c>
      <c r="K214" s="36">
        <v>5</v>
      </c>
      <c r="L214" s="37">
        <v>2326610</v>
      </c>
      <c r="M214" s="38">
        <v>10.305288461538462</v>
      </c>
      <c r="N214" s="38">
        <v>13.175592430000002</v>
      </c>
      <c r="O214" s="38">
        <f t="shared" si="5"/>
        <v>25.289239130434783</v>
      </c>
      <c r="P214" s="37">
        <v>0</v>
      </c>
      <c r="Q214" s="37">
        <v>0</v>
      </c>
    </row>
    <row r="215" spans="1:17" x14ac:dyDescent="0.25">
      <c r="A215" s="36" t="s">
        <v>215</v>
      </c>
      <c r="B215" s="37">
        <v>1058204</v>
      </c>
      <c r="C215" s="37">
        <v>1058204</v>
      </c>
      <c r="D215" s="37">
        <v>1043551</v>
      </c>
      <c r="E215" s="36">
        <v>2</v>
      </c>
      <c r="F215" s="37">
        <v>1058204</v>
      </c>
      <c r="G215" s="36">
        <v>2</v>
      </c>
      <c r="H215" s="37">
        <v>1058204</v>
      </c>
      <c r="I215" s="36">
        <v>2</v>
      </c>
      <c r="J215" s="37">
        <v>1058204</v>
      </c>
      <c r="K215" s="36">
        <v>1</v>
      </c>
      <c r="L215" s="37">
        <v>817231</v>
      </c>
      <c r="M215" s="38">
        <v>9.5927884615384613</v>
      </c>
      <c r="N215" s="38">
        <v>6.5764584019999992</v>
      </c>
      <c r="O215" s="38">
        <f t="shared" si="5"/>
        <v>11.342945652173913</v>
      </c>
      <c r="P215" s="37">
        <v>0</v>
      </c>
      <c r="Q215" s="37">
        <v>0</v>
      </c>
    </row>
    <row r="216" spans="1:17" x14ac:dyDescent="0.25">
      <c r="A216" s="36" t="s">
        <v>216</v>
      </c>
      <c r="B216" s="37">
        <v>5283348</v>
      </c>
      <c r="C216" s="37">
        <v>5283348</v>
      </c>
      <c r="D216" s="37">
        <v>4669627</v>
      </c>
      <c r="E216" s="36">
        <v>3</v>
      </c>
      <c r="F216" s="37">
        <v>5283348</v>
      </c>
      <c r="G216" s="36">
        <v>3</v>
      </c>
      <c r="H216" s="37">
        <v>5132176</v>
      </c>
      <c r="I216" s="36">
        <v>3</v>
      </c>
      <c r="J216" s="37">
        <v>5132176</v>
      </c>
      <c r="K216" s="36">
        <v>1</v>
      </c>
      <c r="L216" s="37">
        <v>30438</v>
      </c>
      <c r="M216" s="38">
        <v>21.53846153846154</v>
      </c>
      <c r="N216" s="38">
        <v>26.444097701000004</v>
      </c>
      <c r="O216" s="38">
        <f t="shared" si="5"/>
        <v>50.756815217391306</v>
      </c>
      <c r="P216" s="37">
        <v>0</v>
      </c>
      <c r="Q216" s="37">
        <v>0</v>
      </c>
    </row>
    <row r="217" spans="1:17" x14ac:dyDescent="0.25">
      <c r="A217" s="36" t="s">
        <v>217</v>
      </c>
      <c r="B217" s="37">
        <v>2480100</v>
      </c>
      <c r="C217" s="37">
        <v>2480100</v>
      </c>
      <c r="D217" s="37">
        <v>735406</v>
      </c>
      <c r="E217" s="36">
        <v>4</v>
      </c>
      <c r="F217" s="37">
        <v>2480100</v>
      </c>
      <c r="G217" s="36">
        <v>4</v>
      </c>
      <c r="H217" s="37">
        <v>2480100</v>
      </c>
      <c r="I217" s="36">
        <v>4</v>
      </c>
      <c r="J217" s="37">
        <v>2480100</v>
      </c>
      <c r="K217" s="36">
        <v>0</v>
      </c>
      <c r="L217" s="37">
        <v>0</v>
      </c>
      <c r="M217" s="38">
        <v>2.0572115384615386</v>
      </c>
      <c r="N217" s="38">
        <v>3.4203733060000001</v>
      </c>
      <c r="O217" s="38">
        <f t="shared" si="5"/>
        <v>7.9935434782608699</v>
      </c>
      <c r="P217" s="37">
        <v>0</v>
      </c>
      <c r="Q217" s="37">
        <v>0</v>
      </c>
    </row>
    <row r="218" spans="1:17" x14ac:dyDescent="0.25">
      <c r="A218" s="36" t="s">
        <v>218</v>
      </c>
      <c r="B218" s="37">
        <v>3122212</v>
      </c>
      <c r="C218" s="37">
        <v>3122212</v>
      </c>
      <c r="D218" s="37">
        <v>1802992</v>
      </c>
      <c r="E218" s="36">
        <v>2</v>
      </c>
      <c r="F218" s="37">
        <v>3122212</v>
      </c>
      <c r="G218" s="36">
        <v>2</v>
      </c>
      <c r="H218" s="37">
        <v>3122212</v>
      </c>
      <c r="I218" s="36">
        <v>2</v>
      </c>
      <c r="J218" s="37">
        <v>3122212</v>
      </c>
      <c r="K218" s="36">
        <v>0</v>
      </c>
      <c r="L218" s="37">
        <v>0</v>
      </c>
      <c r="M218" s="38">
        <v>1.5134615384615384</v>
      </c>
      <c r="N218" s="38">
        <v>10.210343696000001</v>
      </c>
      <c r="O218" s="38">
        <f t="shared" si="5"/>
        <v>19.597739130434782</v>
      </c>
      <c r="P218" s="37">
        <v>0</v>
      </c>
      <c r="Q218" s="37">
        <v>0</v>
      </c>
    </row>
    <row r="219" spans="1:17" x14ac:dyDescent="0.25">
      <c r="A219" s="36" t="s">
        <v>219</v>
      </c>
      <c r="B219" s="37">
        <v>1294076</v>
      </c>
      <c r="C219" s="37">
        <v>1294076</v>
      </c>
      <c r="D219" s="37">
        <v>1294076</v>
      </c>
      <c r="E219" s="36">
        <v>2</v>
      </c>
      <c r="F219" s="37">
        <v>1294076</v>
      </c>
      <c r="G219" s="36">
        <v>2</v>
      </c>
      <c r="H219" s="37">
        <v>1294076</v>
      </c>
      <c r="I219" s="36">
        <v>2</v>
      </c>
      <c r="J219" s="37">
        <v>1294076</v>
      </c>
      <c r="K219" s="36">
        <v>2</v>
      </c>
      <c r="L219" s="37">
        <v>1294076</v>
      </c>
      <c r="M219" s="38">
        <v>2.8365384615384617</v>
      </c>
      <c r="N219" s="38">
        <v>7.2636485880000006</v>
      </c>
      <c r="O219" s="38">
        <f t="shared" si="5"/>
        <v>14.06604347826087</v>
      </c>
      <c r="P219" s="37">
        <v>0</v>
      </c>
      <c r="Q219" s="37">
        <v>0</v>
      </c>
    </row>
    <row r="220" spans="1:17" x14ac:dyDescent="0.25">
      <c r="A220" s="36" t="s">
        <v>220</v>
      </c>
      <c r="B220" s="37">
        <v>1098136</v>
      </c>
      <c r="C220" s="37">
        <v>1098136</v>
      </c>
      <c r="D220" s="37">
        <v>1097423</v>
      </c>
      <c r="E220" s="36">
        <v>3</v>
      </c>
      <c r="F220" s="37">
        <v>1098136</v>
      </c>
      <c r="G220" s="36">
        <v>3</v>
      </c>
      <c r="H220" s="37">
        <v>1098136</v>
      </c>
      <c r="I220" s="36">
        <v>3</v>
      </c>
      <c r="J220" s="37">
        <v>1098136</v>
      </c>
      <c r="K220" s="36">
        <v>3</v>
      </c>
      <c r="L220" s="37">
        <v>1097423</v>
      </c>
      <c r="M220" s="38">
        <v>1.6221153846153846</v>
      </c>
      <c r="N220" s="38">
        <v>6.2147064490000004</v>
      </c>
      <c r="O220" s="38">
        <f t="shared" si="5"/>
        <v>11.928510869565217</v>
      </c>
      <c r="P220" s="37">
        <v>0</v>
      </c>
      <c r="Q220" s="37">
        <v>0</v>
      </c>
    </row>
    <row r="221" spans="1:17" x14ac:dyDescent="0.25">
      <c r="A221" s="36" t="s">
        <v>221</v>
      </c>
      <c r="B221" s="37">
        <v>366419</v>
      </c>
      <c r="C221" s="37">
        <v>366419</v>
      </c>
      <c r="D221" s="37">
        <v>362599</v>
      </c>
      <c r="E221" s="36">
        <v>2</v>
      </c>
      <c r="F221" s="37">
        <v>362599</v>
      </c>
      <c r="G221" s="36">
        <v>2</v>
      </c>
      <c r="H221" s="37">
        <v>362599</v>
      </c>
      <c r="I221" s="36">
        <v>2</v>
      </c>
      <c r="J221" s="37">
        <v>362599</v>
      </c>
      <c r="K221" s="36">
        <v>0</v>
      </c>
      <c r="L221" s="37">
        <v>0</v>
      </c>
      <c r="M221" s="38">
        <v>0.88413461538461535</v>
      </c>
      <c r="N221" s="38">
        <v>1.6864479489999999</v>
      </c>
      <c r="O221" s="38">
        <f t="shared" si="5"/>
        <v>3.9412934782608695</v>
      </c>
      <c r="P221" s="37">
        <v>0</v>
      </c>
      <c r="Q221" s="37">
        <v>0</v>
      </c>
    </row>
    <row r="222" spans="1:17" x14ac:dyDescent="0.25">
      <c r="A222" s="36" t="s">
        <v>222</v>
      </c>
      <c r="B222" s="37">
        <v>7000000</v>
      </c>
      <c r="C222" s="37">
        <v>7000000</v>
      </c>
      <c r="D222" s="37">
        <v>5534871</v>
      </c>
      <c r="E222" s="36">
        <v>2</v>
      </c>
      <c r="F222" s="37">
        <v>5625790</v>
      </c>
      <c r="G222" s="36">
        <v>2</v>
      </c>
      <c r="H222" s="37">
        <v>5625790</v>
      </c>
      <c r="I222" s="36">
        <v>2</v>
      </c>
      <c r="J222" s="37">
        <v>5625790</v>
      </c>
      <c r="K222" s="36">
        <v>0</v>
      </c>
      <c r="L222" s="37">
        <v>0</v>
      </c>
      <c r="M222" s="38">
        <v>4.7408653846153843</v>
      </c>
      <c r="N222" s="38">
        <v>31.343974472999999</v>
      </c>
      <c r="O222" s="38">
        <f t="shared" si="5"/>
        <v>60.161641304347825</v>
      </c>
      <c r="P222" s="37">
        <v>0</v>
      </c>
      <c r="Q222" s="37">
        <v>0</v>
      </c>
    </row>
    <row r="223" spans="1:17" x14ac:dyDescent="0.25">
      <c r="A223" s="36" t="s">
        <v>223</v>
      </c>
      <c r="B223" s="37">
        <v>11224432</v>
      </c>
      <c r="C223" s="37">
        <v>11224432</v>
      </c>
      <c r="D223" s="37">
        <v>765669</v>
      </c>
      <c r="E223" s="36">
        <v>4</v>
      </c>
      <c r="F223" s="37">
        <v>11088432</v>
      </c>
      <c r="G223" s="36">
        <v>4</v>
      </c>
      <c r="H223" s="37">
        <v>11088432</v>
      </c>
      <c r="I223" s="36">
        <v>4</v>
      </c>
      <c r="J223" s="37">
        <v>11088432</v>
      </c>
      <c r="K223" s="36">
        <v>0</v>
      </c>
      <c r="L223" s="37">
        <v>0</v>
      </c>
      <c r="M223" s="38">
        <v>3.9634615384615386</v>
      </c>
      <c r="N223" s="38">
        <v>4.3359835469999997</v>
      </c>
      <c r="O223" s="38">
        <f t="shared" si="5"/>
        <v>8.3224891304347821</v>
      </c>
      <c r="P223" s="37">
        <v>0</v>
      </c>
      <c r="Q223" s="37">
        <v>0</v>
      </c>
    </row>
    <row r="224" spans="1:17" x14ac:dyDescent="0.25">
      <c r="A224" s="36" t="s">
        <v>224</v>
      </c>
      <c r="B224" s="37">
        <v>1834420</v>
      </c>
      <c r="C224" s="37">
        <v>1834420</v>
      </c>
      <c r="D224" s="37">
        <v>1770178</v>
      </c>
      <c r="E224" s="36">
        <v>2</v>
      </c>
      <c r="F224" s="37">
        <v>1824420</v>
      </c>
      <c r="G224" s="36">
        <v>2</v>
      </c>
      <c r="H224" s="37">
        <v>1824420</v>
      </c>
      <c r="I224" s="36">
        <v>2</v>
      </c>
      <c r="J224" s="37">
        <v>1824420</v>
      </c>
      <c r="K224" s="36">
        <v>0</v>
      </c>
      <c r="L224" s="37">
        <v>0</v>
      </c>
      <c r="M224" s="38">
        <v>3.6110576923076922</v>
      </c>
      <c r="N224" s="38">
        <v>10.024518014</v>
      </c>
      <c r="O224" s="38">
        <f t="shared" si="5"/>
        <v>19.241065217391306</v>
      </c>
      <c r="P224" s="37">
        <v>0</v>
      </c>
      <c r="Q224" s="37">
        <v>0</v>
      </c>
    </row>
    <row r="225" spans="1:17" x14ac:dyDescent="0.25">
      <c r="A225" s="36" t="s">
        <v>225</v>
      </c>
      <c r="B225" s="37">
        <v>5724694</v>
      </c>
      <c r="C225" s="37">
        <v>5724694</v>
      </c>
      <c r="D225" s="37">
        <v>157005</v>
      </c>
      <c r="E225" s="36">
        <v>1</v>
      </c>
      <c r="F225" s="37">
        <v>5724694</v>
      </c>
      <c r="G225" s="36">
        <v>1</v>
      </c>
      <c r="H225" s="37">
        <v>5724694</v>
      </c>
      <c r="I225" s="36">
        <v>1</v>
      </c>
      <c r="J225" s="37">
        <v>5724694</v>
      </c>
      <c r="K225" s="36">
        <v>0</v>
      </c>
      <c r="L225" s="37">
        <v>0</v>
      </c>
      <c r="M225" s="38">
        <v>3.0288461538461538E-2</v>
      </c>
      <c r="N225" s="38">
        <v>0.88911931500000008</v>
      </c>
      <c r="O225" s="38">
        <f t="shared" si="5"/>
        <v>1.7065760869565216</v>
      </c>
      <c r="P225" s="37">
        <v>0</v>
      </c>
      <c r="Q225" s="37">
        <v>0</v>
      </c>
    </row>
    <row r="226" spans="1:17" x14ac:dyDescent="0.25">
      <c r="A226" s="36" t="s">
        <v>226</v>
      </c>
      <c r="B226" s="37">
        <v>388600</v>
      </c>
      <c r="C226" s="37">
        <v>388600</v>
      </c>
      <c r="D226" s="37">
        <v>379960</v>
      </c>
      <c r="E226" s="36">
        <v>2</v>
      </c>
      <c r="F226" s="37">
        <v>378600</v>
      </c>
      <c r="G226" s="36">
        <v>2</v>
      </c>
      <c r="H226" s="37">
        <v>378600</v>
      </c>
      <c r="I226" s="36">
        <v>2</v>
      </c>
      <c r="J226" s="37">
        <v>378600</v>
      </c>
      <c r="K226" s="36">
        <v>2</v>
      </c>
      <c r="L226" s="37">
        <v>377960</v>
      </c>
      <c r="M226" s="38">
        <v>0.93317307692307694</v>
      </c>
      <c r="N226" s="38">
        <v>2.3945079200000001</v>
      </c>
      <c r="O226" s="38">
        <f t="shared" si="5"/>
        <v>4.13</v>
      </c>
      <c r="P226" s="37">
        <v>0</v>
      </c>
      <c r="Q226" s="37">
        <v>0</v>
      </c>
    </row>
    <row r="227" spans="1:17" ht="26.25" x14ac:dyDescent="0.25">
      <c r="A227" s="36" t="s">
        <v>227</v>
      </c>
      <c r="B227" s="37">
        <v>600000</v>
      </c>
      <c r="C227" s="37">
        <v>600000</v>
      </c>
      <c r="D227" s="37">
        <v>555044</v>
      </c>
      <c r="E227" s="36">
        <v>2</v>
      </c>
      <c r="F227" s="37">
        <v>591560</v>
      </c>
      <c r="G227" s="36">
        <v>2</v>
      </c>
      <c r="H227" s="37">
        <v>591560</v>
      </c>
      <c r="I227" s="36">
        <v>2</v>
      </c>
      <c r="J227" s="37">
        <v>591560</v>
      </c>
      <c r="K227" s="36">
        <v>1</v>
      </c>
      <c r="L227" s="37">
        <v>537256</v>
      </c>
      <c r="M227" s="38">
        <v>0.7975961538461539</v>
      </c>
      <c r="N227" s="38">
        <v>3.143214172</v>
      </c>
      <c r="O227" s="38">
        <f t="shared" si="5"/>
        <v>6.0330869565217391</v>
      </c>
      <c r="P227" s="37">
        <v>0</v>
      </c>
      <c r="Q227" s="37">
        <v>0</v>
      </c>
    </row>
    <row r="228" spans="1:17" x14ac:dyDescent="0.25">
      <c r="A228" s="36" t="s">
        <v>228</v>
      </c>
      <c r="B228" s="37">
        <v>3250000</v>
      </c>
      <c r="C228" s="37">
        <v>3250000</v>
      </c>
      <c r="D228" s="37">
        <v>2795389</v>
      </c>
      <c r="E228" s="36">
        <v>3</v>
      </c>
      <c r="F228" s="37">
        <v>3144289</v>
      </c>
      <c r="G228" s="36">
        <v>3</v>
      </c>
      <c r="H228" s="37">
        <v>3144289</v>
      </c>
      <c r="I228" s="36">
        <v>3</v>
      </c>
      <c r="J228" s="37">
        <v>3144289</v>
      </c>
      <c r="K228" s="36">
        <v>1</v>
      </c>
      <c r="L228" s="37">
        <v>314541</v>
      </c>
      <c r="M228" s="38">
        <v>6.6350961538461535</v>
      </c>
      <c r="N228" s="38">
        <v>15.830287907000001</v>
      </c>
      <c r="O228" s="38">
        <f t="shared" si="5"/>
        <v>30.384663043478263</v>
      </c>
      <c r="P228" s="37">
        <v>0</v>
      </c>
      <c r="Q228" s="37">
        <v>0</v>
      </c>
    </row>
    <row r="229" spans="1:17" x14ac:dyDescent="0.25">
      <c r="A229" s="36" t="s">
        <v>229</v>
      </c>
      <c r="B229" s="37">
        <v>6008214</v>
      </c>
      <c r="C229" s="37">
        <v>6008214</v>
      </c>
      <c r="D229" s="37">
        <v>3876481</v>
      </c>
      <c r="E229" s="36">
        <v>3</v>
      </c>
      <c r="F229" s="37">
        <v>5536819</v>
      </c>
      <c r="G229" s="36">
        <v>3</v>
      </c>
      <c r="H229" s="37">
        <v>5536819</v>
      </c>
      <c r="I229" s="36">
        <v>3</v>
      </c>
      <c r="J229" s="37">
        <v>5536819</v>
      </c>
      <c r="K229" s="36">
        <v>0</v>
      </c>
      <c r="L229" s="37">
        <v>0</v>
      </c>
      <c r="M229" s="38">
        <v>16.758173076923075</v>
      </c>
      <c r="N229" s="38">
        <v>21.952512978969999</v>
      </c>
      <c r="O229" s="38">
        <f t="shared" si="5"/>
        <v>42.13566304347826</v>
      </c>
      <c r="P229" s="37">
        <v>0</v>
      </c>
      <c r="Q229" s="37">
        <v>0</v>
      </c>
    </row>
    <row r="230" spans="1:17" x14ac:dyDescent="0.25">
      <c r="A230" s="36" t="s">
        <v>230</v>
      </c>
      <c r="B230" s="37">
        <v>2317519</v>
      </c>
      <c r="C230" s="37">
        <v>2317519</v>
      </c>
      <c r="D230" s="37">
        <v>1952642</v>
      </c>
      <c r="E230" s="36">
        <v>6</v>
      </c>
      <c r="F230" s="37">
        <v>2212362</v>
      </c>
      <c r="G230" s="36">
        <v>6</v>
      </c>
      <c r="H230" s="37">
        <v>2212362</v>
      </c>
      <c r="I230" s="36">
        <v>6</v>
      </c>
      <c r="J230" s="37">
        <v>2212362</v>
      </c>
      <c r="K230" s="36">
        <v>1</v>
      </c>
      <c r="L230" s="37">
        <v>243495</v>
      </c>
      <c r="M230" s="38">
        <v>4.835576923076923</v>
      </c>
      <c r="N230" s="38">
        <v>11.0578139112</v>
      </c>
      <c r="O230" s="38">
        <f t="shared" si="5"/>
        <v>21.22436956521739</v>
      </c>
      <c r="P230" s="37">
        <v>0</v>
      </c>
      <c r="Q230" s="37">
        <v>0</v>
      </c>
    </row>
    <row r="231" spans="1:17" x14ac:dyDescent="0.25">
      <c r="A231" s="36" t="s">
        <v>231</v>
      </c>
      <c r="B231" s="37">
        <v>708823</v>
      </c>
      <c r="C231" s="37">
        <v>708823</v>
      </c>
      <c r="D231" s="37">
        <v>15708</v>
      </c>
      <c r="E231" s="36">
        <v>2</v>
      </c>
      <c r="F231" s="37">
        <v>708823</v>
      </c>
      <c r="G231" s="36">
        <v>2</v>
      </c>
      <c r="H231" s="37">
        <v>708823</v>
      </c>
      <c r="I231" s="36">
        <v>2</v>
      </c>
      <c r="J231" s="37">
        <v>708823</v>
      </c>
      <c r="K231" s="36">
        <v>0</v>
      </c>
      <c r="L231" s="37">
        <v>0</v>
      </c>
      <c r="M231" s="38">
        <v>6.0096153846153848E-2</v>
      </c>
      <c r="N231" s="38">
        <v>8.8954404000000001E-2</v>
      </c>
      <c r="O231" s="38">
        <f t="shared" si="5"/>
        <v>0.17073913043478262</v>
      </c>
      <c r="P231" s="37">
        <v>0</v>
      </c>
      <c r="Q231" s="37">
        <v>0</v>
      </c>
    </row>
    <row r="232" spans="1:17" x14ac:dyDescent="0.25">
      <c r="A232" s="36" t="s">
        <v>232</v>
      </c>
      <c r="B232" s="37">
        <v>4878930</v>
      </c>
      <c r="C232" s="37">
        <v>4878930</v>
      </c>
      <c r="D232" s="37">
        <v>1380776</v>
      </c>
      <c r="E232" s="36">
        <v>4</v>
      </c>
      <c r="F232" s="37">
        <v>4878930</v>
      </c>
      <c r="G232" s="36">
        <v>4</v>
      </c>
      <c r="H232" s="37">
        <v>4878930</v>
      </c>
      <c r="I232" s="36">
        <v>4</v>
      </c>
      <c r="J232" s="37">
        <v>4878930</v>
      </c>
      <c r="K232" s="36">
        <v>0</v>
      </c>
      <c r="L232" s="37">
        <v>0</v>
      </c>
      <c r="M232" s="38">
        <v>4.5836538461538465</v>
      </c>
      <c r="N232" s="38">
        <v>11.206465346400002</v>
      </c>
      <c r="O232" s="38">
        <f t="shared" si="5"/>
        <v>15.008434782608695</v>
      </c>
      <c r="P232" s="37">
        <v>0</v>
      </c>
      <c r="Q232" s="37">
        <v>0</v>
      </c>
    </row>
    <row r="233" spans="1:17" x14ac:dyDescent="0.25">
      <c r="A233" s="36" t="s">
        <v>233</v>
      </c>
      <c r="B233" s="37">
        <v>1148800</v>
      </c>
      <c r="C233" s="37">
        <v>1148800</v>
      </c>
      <c r="D233" s="37">
        <v>895856</v>
      </c>
      <c r="E233" s="36">
        <v>1</v>
      </c>
      <c r="F233" s="37">
        <v>1148800</v>
      </c>
      <c r="G233" s="36">
        <v>1</v>
      </c>
      <c r="H233" s="37">
        <v>1148800</v>
      </c>
      <c r="I233" s="36">
        <v>1</v>
      </c>
      <c r="J233" s="37">
        <v>1148800</v>
      </c>
      <c r="K233" s="36">
        <v>0</v>
      </c>
      <c r="L233" s="37">
        <v>0</v>
      </c>
      <c r="M233" s="38">
        <v>3.0125000000000002</v>
      </c>
      <c r="N233" s="38">
        <v>5.0732340570100005</v>
      </c>
      <c r="O233" s="38">
        <f t="shared" si="5"/>
        <v>9.737565217391305</v>
      </c>
      <c r="P233" s="37">
        <v>0</v>
      </c>
      <c r="Q233" s="37">
        <v>0</v>
      </c>
    </row>
    <row r="234" spans="1:17" ht="26.25" x14ac:dyDescent="0.25">
      <c r="A234" s="36" t="s">
        <v>234</v>
      </c>
      <c r="B234" s="37">
        <v>2510489</v>
      </c>
      <c r="C234" s="37">
        <v>2510489</v>
      </c>
      <c r="D234" s="37">
        <v>554991</v>
      </c>
      <c r="E234" s="36">
        <v>2</v>
      </c>
      <c r="F234" s="37">
        <v>2510489</v>
      </c>
      <c r="G234" s="36">
        <v>2</v>
      </c>
      <c r="H234" s="37">
        <v>2510489</v>
      </c>
      <c r="I234" s="36">
        <v>2</v>
      </c>
      <c r="J234" s="37">
        <v>2510489</v>
      </c>
      <c r="K234" s="36">
        <v>0</v>
      </c>
      <c r="L234" s="37">
        <v>0</v>
      </c>
      <c r="M234" s="38">
        <v>1.010576923076923</v>
      </c>
      <c r="N234" s="38">
        <v>3.4976142210000001</v>
      </c>
      <c r="O234" s="38">
        <f t="shared" si="5"/>
        <v>6.0325108695652174</v>
      </c>
      <c r="P234" s="37">
        <v>0</v>
      </c>
      <c r="Q234" s="37">
        <v>0</v>
      </c>
    </row>
    <row r="235" spans="1:17" x14ac:dyDescent="0.25">
      <c r="A235" s="36" t="s">
        <v>235</v>
      </c>
      <c r="B235" s="37">
        <v>1030532</v>
      </c>
      <c r="C235" s="37">
        <v>1030532</v>
      </c>
      <c r="D235" s="37">
        <v>950130</v>
      </c>
      <c r="E235" s="36">
        <v>3</v>
      </c>
      <c r="F235" s="37">
        <v>1024408</v>
      </c>
      <c r="G235" s="36">
        <v>3</v>
      </c>
      <c r="H235" s="37">
        <v>1024408</v>
      </c>
      <c r="I235" s="36">
        <v>3</v>
      </c>
      <c r="J235" s="37">
        <v>1024408</v>
      </c>
      <c r="K235" s="36">
        <v>2</v>
      </c>
      <c r="L235" s="37">
        <v>821618</v>
      </c>
      <c r="M235" s="38">
        <v>2.2346153846153847</v>
      </c>
      <c r="N235" s="38">
        <v>5.3805861900000007</v>
      </c>
      <c r="O235" s="38">
        <f t="shared" si="5"/>
        <v>10.327500000000001</v>
      </c>
      <c r="P235" s="37">
        <v>0</v>
      </c>
      <c r="Q235" s="37">
        <v>0</v>
      </c>
    </row>
    <row r="236" spans="1:17" x14ac:dyDescent="0.25">
      <c r="A236" s="36" t="s">
        <v>236</v>
      </c>
      <c r="B236" s="37">
        <v>6700000</v>
      </c>
      <c r="C236" s="37">
        <v>6700000</v>
      </c>
      <c r="D236" s="37">
        <v>5559938</v>
      </c>
      <c r="E236" s="36">
        <v>3</v>
      </c>
      <c r="F236" s="37">
        <v>6700000</v>
      </c>
      <c r="G236" s="36">
        <v>3</v>
      </c>
      <c r="H236" s="37">
        <v>6700000</v>
      </c>
      <c r="I236" s="36">
        <v>3</v>
      </c>
      <c r="J236" s="37">
        <v>6700000</v>
      </c>
      <c r="K236" s="36">
        <v>0</v>
      </c>
      <c r="L236" s="37">
        <v>0</v>
      </c>
      <c r="M236" s="38">
        <v>7.460576923076923</v>
      </c>
      <c r="N236" s="38">
        <v>30.980750283749995</v>
      </c>
      <c r="O236" s="38">
        <f t="shared" si="5"/>
        <v>60.434108695652171</v>
      </c>
      <c r="P236" s="37">
        <v>0</v>
      </c>
      <c r="Q236" s="37">
        <v>0</v>
      </c>
    </row>
    <row r="237" spans="1:17" x14ac:dyDescent="0.25">
      <c r="A237" s="36" t="s">
        <v>237</v>
      </c>
      <c r="B237" s="37">
        <v>880000</v>
      </c>
      <c r="C237" s="37">
        <v>880000</v>
      </c>
      <c r="D237" s="37">
        <v>855213</v>
      </c>
      <c r="E237" s="36">
        <v>2</v>
      </c>
      <c r="F237" s="37">
        <v>869135</v>
      </c>
      <c r="G237" s="36">
        <v>2</v>
      </c>
      <c r="H237" s="37">
        <v>869135</v>
      </c>
      <c r="I237" s="36">
        <v>2</v>
      </c>
      <c r="J237" s="37">
        <v>869135</v>
      </c>
      <c r="K237" s="36">
        <v>0</v>
      </c>
      <c r="L237" s="37">
        <v>0</v>
      </c>
      <c r="M237" s="38">
        <v>3.2870192307692307</v>
      </c>
      <c r="N237" s="38">
        <v>3.124948302</v>
      </c>
      <c r="O237" s="38">
        <f t="shared" si="5"/>
        <v>9.2957934782608689</v>
      </c>
      <c r="P237" s="37">
        <v>0</v>
      </c>
      <c r="Q237" s="37">
        <v>0</v>
      </c>
    </row>
    <row r="238" spans="1:17" x14ac:dyDescent="0.25">
      <c r="A238" s="36" t="s">
        <v>238</v>
      </c>
      <c r="B238" s="37">
        <v>4171651</v>
      </c>
      <c r="C238" s="37">
        <v>4171651</v>
      </c>
      <c r="D238" s="37">
        <v>3068319</v>
      </c>
      <c r="E238" s="36">
        <v>2</v>
      </c>
      <c r="F238" s="37">
        <v>4171651</v>
      </c>
      <c r="G238" s="36">
        <v>2</v>
      </c>
      <c r="H238" s="37">
        <v>4171651</v>
      </c>
      <c r="I238" s="36">
        <v>2</v>
      </c>
      <c r="J238" s="37">
        <v>4171651</v>
      </c>
      <c r="K238" s="36">
        <v>0</v>
      </c>
      <c r="L238" s="37">
        <v>0</v>
      </c>
      <c r="M238" s="38">
        <v>11.217788461538461</v>
      </c>
      <c r="N238" s="38">
        <v>11.71791175041</v>
      </c>
      <c r="O238" s="38">
        <f t="shared" si="5"/>
        <v>33.351293478260871</v>
      </c>
      <c r="P238" s="37">
        <v>0</v>
      </c>
      <c r="Q238" s="37">
        <v>0</v>
      </c>
    </row>
    <row r="239" spans="1:17" ht="26.25" x14ac:dyDescent="0.25">
      <c r="A239" s="36" t="s">
        <v>239</v>
      </c>
      <c r="B239" s="37">
        <v>3000000</v>
      </c>
      <c r="C239" s="37">
        <v>3000000</v>
      </c>
      <c r="D239" s="37">
        <v>994097</v>
      </c>
      <c r="E239" s="36">
        <v>3</v>
      </c>
      <c r="F239" s="37">
        <v>3000000</v>
      </c>
      <c r="G239" s="36">
        <v>3</v>
      </c>
      <c r="H239" s="37">
        <v>3000000</v>
      </c>
      <c r="I239" s="36">
        <v>3</v>
      </c>
      <c r="J239" s="37">
        <v>3000000</v>
      </c>
      <c r="K239" s="36">
        <v>0</v>
      </c>
      <c r="L239" s="37">
        <v>0</v>
      </c>
      <c r="M239" s="38">
        <v>4.0524038461538465</v>
      </c>
      <c r="N239" s="38">
        <v>5.5798664610000008</v>
      </c>
      <c r="O239" s="38">
        <f t="shared" si="5"/>
        <v>10.805402173913043</v>
      </c>
      <c r="P239" s="37">
        <v>0</v>
      </c>
      <c r="Q239" s="37">
        <v>0</v>
      </c>
    </row>
    <row r="240" spans="1:17" x14ac:dyDescent="0.25">
      <c r="A240" s="36" t="s">
        <v>240</v>
      </c>
      <c r="B240" s="37">
        <v>5555054</v>
      </c>
      <c r="C240" s="37">
        <v>5555054</v>
      </c>
      <c r="D240" s="37">
        <v>4957882</v>
      </c>
      <c r="E240" s="36">
        <v>2</v>
      </c>
      <c r="F240" s="37">
        <v>5555054</v>
      </c>
      <c r="G240" s="36">
        <v>2</v>
      </c>
      <c r="H240" s="37">
        <v>5555054</v>
      </c>
      <c r="I240" s="36">
        <v>2</v>
      </c>
      <c r="J240" s="37">
        <v>5555054</v>
      </c>
      <c r="K240" s="36">
        <v>0</v>
      </c>
      <c r="L240" s="37">
        <v>0</v>
      </c>
      <c r="M240" s="38">
        <v>14.805769230769231</v>
      </c>
      <c r="N240" s="38">
        <v>28.076486728709998</v>
      </c>
      <c r="O240" s="38">
        <f t="shared" si="5"/>
        <v>53.890021739130432</v>
      </c>
      <c r="P240" s="37">
        <v>0</v>
      </c>
      <c r="Q240" s="37">
        <v>0</v>
      </c>
    </row>
    <row r="241" spans="1:17" x14ac:dyDescent="0.25">
      <c r="A241" s="36" t="s">
        <v>241</v>
      </c>
      <c r="B241" s="37">
        <v>4788316</v>
      </c>
      <c r="C241" s="37">
        <v>4788316</v>
      </c>
      <c r="D241" s="37">
        <v>3374965</v>
      </c>
      <c r="E241" s="36">
        <v>1</v>
      </c>
      <c r="F241" s="37">
        <v>4165252</v>
      </c>
      <c r="G241" s="36">
        <v>1</v>
      </c>
      <c r="H241" s="37">
        <v>4165252</v>
      </c>
      <c r="I241" s="36">
        <v>1</v>
      </c>
      <c r="J241" s="37">
        <v>4165252</v>
      </c>
      <c r="K241" s="36">
        <v>0</v>
      </c>
      <c r="L241" s="37">
        <v>0</v>
      </c>
      <c r="M241" s="38">
        <v>8.471634615384616</v>
      </c>
      <c r="N241" s="38">
        <v>19.112426795000001</v>
      </c>
      <c r="O241" s="38">
        <f t="shared" si="5"/>
        <v>36.684402173913043</v>
      </c>
      <c r="P241" s="37">
        <v>0</v>
      </c>
      <c r="Q241" s="37">
        <v>0</v>
      </c>
    </row>
    <row r="242" spans="1:17" x14ac:dyDescent="0.25">
      <c r="A242" s="36" t="s">
        <v>242</v>
      </c>
      <c r="B242" s="37">
        <v>4568353</v>
      </c>
      <c r="C242" s="37">
        <v>4568353</v>
      </c>
      <c r="D242" s="37">
        <v>715454</v>
      </c>
      <c r="E242" s="36">
        <v>2</v>
      </c>
      <c r="F242" s="37">
        <v>4568353</v>
      </c>
      <c r="G242" s="36">
        <v>2</v>
      </c>
      <c r="H242" s="37">
        <v>4568353</v>
      </c>
      <c r="I242" s="36">
        <v>1</v>
      </c>
      <c r="J242" s="37">
        <v>2139811</v>
      </c>
      <c r="K242" s="36">
        <v>0</v>
      </c>
      <c r="L242" s="37">
        <v>0</v>
      </c>
      <c r="M242" s="38">
        <v>4.3596153846153847</v>
      </c>
      <c r="N242" s="38">
        <v>4.0516160020000003</v>
      </c>
      <c r="O242" s="38">
        <f t="shared" si="5"/>
        <v>7.7766739130434779</v>
      </c>
      <c r="P242" s="37">
        <v>0</v>
      </c>
      <c r="Q242" s="37">
        <v>0</v>
      </c>
    </row>
    <row r="243" spans="1:17" x14ac:dyDescent="0.25">
      <c r="A243" s="36" t="s">
        <v>243</v>
      </c>
      <c r="B243" s="37">
        <v>9684600</v>
      </c>
      <c r="C243" s="37">
        <v>9684600</v>
      </c>
      <c r="D243" s="37">
        <v>2104195</v>
      </c>
      <c r="E243" s="36">
        <v>6</v>
      </c>
      <c r="F243" s="37">
        <v>7491269</v>
      </c>
      <c r="G243" s="36">
        <v>6</v>
      </c>
      <c r="H243" s="37">
        <v>7491269</v>
      </c>
      <c r="I243" s="36">
        <v>6</v>
      </c>
      <c r="J243" s="37">
        <v>7491269</v>
      </c>
      <c r="K243" s="36">
        <v>0</v>
      </c>
      <c r="L243" s="37">
        <v>0</v>
      </c>
      <c r="M243" s="38">
        <v>1.7524038461538463</v>
      </c>
      <c r="N243" s="38">
        <v>11.916056285000002</v>
      </c>
      <c r="O243" s="38">
        <f t="shared" si="5"/>
        <v>22.871684782608696</v>
      </c>
      <c r="P243" s="37">
        <v>0</v>
      </c>
      <c r="Q243" s="37">
        <v>0</v>
      </c>
    </row>
    <row r="244" spans="1:17" x14ac:dyDescent="0.25">
      <c r="A244" s="36" t="s">
        <v>244</v>
      </c>
      <c r="B244" s="37">
        <v>4785226</v>
      </c>
      <c r="C244" s="37">
        <v>4785226</v>
      </c>
      <c r="D244" s="37">
        <v>3785520</v>
      </c>
      <c r="E244" s="36">
        <v>1</v>
      </c>
      <c r="F244" s="37">
        <v>4785226</v>
      </c>
      <c r="G244" s="36">
        <v>1</v>
      </c>
      <c r="H244" s="37">
        <v>4785226</v>
      </c>
      <c r="I244" s="36">
        <v>1</v>
      </c>
      <c r="J244" s="37">
        <v>4785226</v>
      </c>
      <c r="K244" s="36">
        <v>0</v>
      </c>
      <c r="L244" s="37">
        <v>0</v>
      </c>
      <c r="M244" s="38">
        <v>10.793749999999999</v>
      </c>
      <c r="N244" s="38">
        <v>21.437399760000002</v>
      </c>
      <c r="O244" s="38">
        <f t="shared" si="5"/>
        <v>41.146956521739128</v>
      </c>
      <c r="P244" s="37">
        <v>0</v>
      </c>
      <c r="Q244" s="37">
        <v>0</v>
      </c>
    </row>
    <row r="245" spans="1:17" x14ac:dyDescent="0.25">
      <c r="A245" s="36" t="s">
        <v>245</v>
      </c>
      <c r="B245" s="37">
        <v>2752473</v>
      </c>
      <c r="C245" s="37">
        <v>2752473</v>
      </c>
      <c r="D245" s="37">
        <v>2101985</v>
      </c>
      <c r="E245" s="36">
        <v>2</v>
      </c>
      <c r="F245" s="37">
        <v>2751126</v>
      </c>
      <c r="G245" s="36">
        <v>2</v>
      </c>
      <c r="H245" s="37">
        <v>2751126</v>
      </c>
      <c r="I245" s="36">
        <v>2</v>
      </c>
      <c r="J245" s="37">
        <v>2751126</v>
      </c>
      <c r="K245" s="36">
        <v>0</v>
      </c>
      <c r="L245" s="37">
        <v>0</v>
      </c>
      <c r="M245" s="38">
        <v>4.904807692307692</v>
      </c>
      <c r="N245" s="38">
        <v>11.903541055</v>
      </c>
      <c r="O245" s="38">
        <f t="shared" si="5"/>
        <v>22.84766304347826</v>
      </c>
      <c r="P245" s="37">
        <v>0</v>
      </c>
      <c r="Q245" s="37">
        <v>0</v>
      </c>
    </row>
    <row r="246" spans="1:17" x14ac:dyDescent="0.25">
      <c r="A246" s="36" t="s">
        <v>246</v>
      </c>
      <c r="B246" s="37">
        <v>10565744</v>
      </c>
      <c r="C246" s="37">
        <v>10565744</v>
      </c>
      <c r="D246" s="37">
        <v>9571518</v>
      </c>
      <c r="E246" s="36">
        <v>4</v>
      </c>
      <c r="F246" s="37">
        <v>10565744</v>
      </c>
      <c r="G246" s="36">
        <v>4</v>
      </c>
      <c r="H246" s="37">
        <v>10565744</v>
      </c>
      <c r="I246" s="36">
        <v>4</v>
      </c>
      <c r="J246" s="37">
        <v>10565744</v>
      </c>
      <c r="K246" s="36">
        <v>0</v>
      </c>
      <c r="L246" s="37">
        <v>0</v>
      </c>
      <c r="M246" s="38">
        <v>27.587019230769229</v>
      </c>
      <c r="N246" s="38">
        <v>54.203506434000005</v>
      </c>
      <c r="O246" s="38">
        <f t="shared" si="5"/>
        <v>104.03823913043479</v>
      </c>
      <c r="P246" s="37">
        <v>0</v>
      </c>
      <c r="Q246" s="37">
        <v>0</v>
      </c>
    </row>
    <row r="247" spans="1:17" x14ac:dyDescent="0.25">
      <c r="A247" s="36" t="s">
        <v>247</v>
      </c>
      <c r="B247" s="37">
        <v>5400000</v>
      </c>
      <c r="C247" s="37">
        <v>5400000</v>
      </c>
      <c r="D247" s="37">
        <v>496277</v>
      </c>
      <c r="E247" s="36">
        <v>1</v>
      </c>
      <c r="F247" s="37">
        <v>5400000</v>
      </c>
      <c r="G247" s="36">
        <v>1</v>
      </c>
      <c r="H247" s="37">
        <v>5400000</v>
      </c>
      <c r="I247" s="36">
        <v>1</v>
      </c>
      <c r="J247" s="37">
        <v>5400000</v>
      </c>
      <c r="K247" s="36">
        <v>0</v>
      </c>
      <c r="L247" s="37">
        <v>0</v>
      </c>
      <c r="M247" s="38">
        <v>1.166826923076923</v>
      </c>
      <c r="N247" s="38">
        <v>2.81041517862</v>
      </c>
      <c r="O247" s="38">
        <f t="shared" si="5"/>
        <v>5.3943152173913047</v>
      </c>
      <c r="P247" s="37">
        <v>0</v>
      </c>
      <c r="Q247" s="37">
        <v>0</v>
      </c>
    </row>
    <row r="248" spans="1:17" x14ac:dyDescent="0.25">
      <c r="A248" s="36" t="s">
        <v>248</v>
      </c>
      <c r="B248" s="37">
        <v>4910534</v>
      </c>
      <c r="C248" s="37">
        <v>4910534</v>
      </c>
      <c r="D248" s="37">
        <v>3257480</v>
      </c>
      <c r="E248" s="36">
        <v>2</v>
      </c>
      <c r="F248" s="37">
        <v>4910534</v>
      </c>
      <c r="G248" s="36">
        <v>2</v>
      </c>
      <c r="H248" s="37">
        <v>4910534</v>
      </c>
      <c r="I248" s="36">
        <v>2</v>
      </c>
      <c r="J248" s="37">
        <v>4910534</v>
      </c>
      <c r="K248" s="36">
        <v>0</v>
      </c>
      <c r="L248" s="37">
        <v>0</v>
      </c>
      <c r="M248" s="38">
        <v>7.703846153846154</v>
      </c>
      <c r="N248" s="38">
        <v>18.447109240000003</v>
      </c>
      <c r="O248" s="38">
        <f t="shared" si="5"/>
        <v>35.407391304347826</v>
      </c>
      <c r="P248" s="37">
        <v>0</v>
      </c>
      <c r="Q248" s="37">
        <v>0</v>
      </c>
    </row>
    <row r="249" spans="1:17" x14ac:dyDescent="0.25">
      <c r="A249" s="36" t="s">
        <v>249</v>
      </c>
      <c r="B249" s="37">
        <v>3242000</v>
      </c>
      <c r="C249" s="37">
        <v>3242000</v>
      </c>
      <c r="D249" s="37">
        <v>433228</v>
      </c>
      <c r="E249" s="36">
        <v>2</v>
      </c>
      <c r="F249" s="37">
        <v>3242000</v>
      </c>
      <c r="G249" s="36">
        <v>2</v>
      </c>
      <c r="H249" s="37">
        <v>3242000</v>
      </c>
      <c r="I249" s="36">
        <v>2</v>
      </c>
      <c r="J249" s="37">
        <v>3242000</v>
      </c>
      <c r="K249" s="36">
        <v>0</v>
      </c>
      <c r="L249" s="37">
        <v>0</v>
      </c>
      <c r="M249" s="38">
        <v>0.94711538461538458</v>
      </c>
      <c r="N249" s="38">
        <v>2.4533693145499997</v>
      </c>
      <c r="O249" s="38">
        <f t="shared" si="5"/>
        <v>4.7089999999999996</v>
      </c>
      <c r="P249" s="37">
        <v>0</v>
      </c>
      <c r="Q249" s="37">
        <v>0</v>
      </c>
    </row>
    <row r="250" spans="1:17" x14ac:dyDescent="0.25">
      <c r="A250" s="36" t="s">
        <v>250</v>
      </c>
      <c r="B250" s="37">
        <v>532118</v>
      </c>
      <c r="C250" s="37">
        <v>532118</v>
      </c>
      <c r="D250" s="37">
        <v>465704</v>
      </c>
      <c r="E250" s="36">
        <v>4</v>
      </c>
      <c r="F250" s="37">
        <v>532118</v>
      </c>
      <c r="G250" s="36">
        <v>4</v>
      </c>
      <c r="H250" s="37">
        <v>532118</v>
      </c>
      <c r="I250" s="36">
        <v>4</v>
      </c>
      <c r="J250" s="37">
        <v>532118</v>
      </c>
      <c r="K250" s="36">
        <v>4</v>
      </c>
      <c r="L250" s="37">
        <v>465704</v>
      </c>
      <c r="M250" s="38">
        <v>1.3894230769230769</v>
      </c>
      <c r="N250" s="38">
        <v>2.6372817520000003</v>
      </c>
      <c r="O250" s="38">
        <f t="shared" si="5"/>
        <v>5.0620000000000003</v>
      </c>
      <c r="P250" s="37">
        <v>0</v>
      </c>
      <c r="Q250" s="37">
        <v>0</v>
      </c>
    </row>
    <row r="251" spans="1:17" x14ac:dyDescent="0.25">
      <c r="A251" s="36" t="s">
        <v>251</v>
      </c>
      <c r="B251" s="37">
        <v>17526834</v>
      </c>
      <c r="C251" s="37">
        <v>17526834</v>
      </c>
      <c r="D251" s="37">
        <v>4354409</v>
      </c>
      <c r="E251" s="36">
        <v>12</v>
      </c>
      <c r="F251" s="37">
        <v>17526834</v>
      </c>
      <c r="G251" s="36">
        <v>12</v>
      </c>
      <c r="H251" s="37">
        <v>17526834</v>
      </c>
      <c r="I251" s="36">
        <v>12</v>
      </c>
      <c r="J251" s="37">
        <v>17526834</v>
      </c>
      <c r="K251" s="36">
        <v>0</v>
      </c>
      <c r="L251" s="37">
        <v>0</v>
      </c>
      <c r="M251" s="38">
        <v>12.53701923076923</v>
      </c>
      <c r="N251" s="38">
        <v>24.659018166999999</v>
      </c>
      <c r="O251" s="38">
        <f t="shared" si="5"/>
        <v>47.330532608695655</v>
      </c>
      <c r="P251" s="37">
        <v>0</v>
      </c>
      <c r="Q251" s="37">
        <v>0</v>
      </c>
    </row>
    <row r="252" spans="1:17" x14ac:dyDescent="0.25">
      <c r="A252" s="36" t="s">
        <v>252</v>
      </c>
      <c r="B252" s="37">
        <v>3801495</v>
      </c>
      <c r="C252" s="37">
        <v>3801495</v>
      </c>
      <c r="D252" s="37">
        <v>3346770</v>
      </c>
      <c r="E252" s="36">
        <v>4</v>
      </c>
      <c r="F252" s="37">
        <v>3670213</v>
      </c>
      <c r="G252" s="36">
        <v>4</v>
      </c>
      <c r="H252" s="37">
        <v>3670213</v>
      </c>
      <c r="I252" s="36">
        <v>4</v>
      </c>
      <c r="J252" s="37">
        <v>3670213</v>
      </c>
      <c r="K252" s="36">
        <v>4</v>
      </c>
      <c r="L252" s="37">
        <v>3346770</v>
      </c>
      <c r="M252" s="38">
        <v>6.0399038461538463</v>
      </c>
      <c r="N252" s="38">
        <v>18.952758509999999</v>
      </c>
      <c r="O252" s="38">
        <f t="shared" si="5"/>
        <v>36.377934782608698</v>
      </c>
      <c r="P252" s="37">
        <v>0</v>
      </c>
      <c r="Q252" s="37">
        <v>0</v>
      </c>
    </row>
    <row r="253" spans="1:17" x14ac:dyDescent="0.25">
      <c r="A253" s="36" t="s">
        <v>253</v>
      </c>
      <c r="B253" s="37">
        <v>3497000</v>
      </c>
      <c r="C253" s="37">
        <v>3497000</v>
      </c>
      <c r="D253" s="37">
        <v>1426923</v>
      </c>
      <c r="E253" s="36">
        <v>1</v>
      </c>
      <c r="F253" s="37">
        <v>3497000</v>
      </c>
      <c r="G253" s="36">
        <v>1</v>
      </c>
      <c r="H253" s="37">
        <v>3497000</v>
      </c>
      <c r="I253" s="36">
        <v>1</v>
      </c>
      <c r="J253" s="37">
        <v>3497000</v>
      </c>
      <c r="K253" s="36">
        <v>1</v>
      </c>
      <c r="L253" s="37">
        <v>3497000</v>
      </c>
      <c r="M253" s="38">
        <v>0.76923076923076927</v>
      </c>
      <c r="N253" s="38">
        <v>5.2139765323799994</v>
      </c>
      <c r="O253" s="38">
        <f t="shared" si="5"/>
        <v>15.510032608695653</v>
      </c>
      <c r="P253" s="37">
        <v>0</v>
      </c>
      <c r="Q253" s="37">
        <v>0</v>
      </c>
    </row>
    <row r="254" spans="1:17" x14ac:dyDescent="0.25">
      <c r="A254" s="36" t="s">
        <v>254</v>
      </c>
      <c r="B254" s="37">
        <v>8930651</v>
      </c>
      <c r="C254" s="37">
        <v>8930651</v>
      </c>
      <c r="D254" s="37">
        <v>4449702</v>
      </c>
      <c r="E254" s="36">
        <v>1</v>
      </c>
      <c r="F254" s="37">
        <v>8930651</v>
      </c>
      <c r="G254" s="36">
        <v>1</v>
      </c>
      <c r="H254" s="37">
        <v>8930651</v>
      </c>
      <c r="I254" s="36">
        <v>1</v>
      </c>
      <c r="J254" s="37">
        <v>8930651</v>
      </c>
      <c r="K254" s="36">
        <v>1</v>
      </c>
      <c r="L254" s="37">
        <v>4449702</v>
      </c>
      <c r="M254" s="38">
        <v>10.323076923076924</v>
      </c>
      <c r="N254" s="38">
        <v>24.976177326000002</v>
      </c>
      <c r="O254" s="38">
        <f t="shared" si="5"/>
        <v>48.366326086956519</v>
      </c>
      <c r="P254" s="37">
        <v>0</v>
      </c>
      <c r="Q254" s="37">
        <v>0</v>
      </c>
    </row>
    <row r="255" spans="1:17" x14ac:dyDescent="0.25">
      <c r="A255" s="36" t="s">
        <v>255</v>
      </c>
      <c r="B255" s="37">
        <v>2200000</v>
      </c>
      <c r="C255" s="37">
        <v>2200000</v>
      </c>
      <c r="D255" s="37">
        <v>1996876</v>
      </c>
      <c r="E255" s="36">
        <v>2</v>
      </c>
      <c r="F255" s="37">
        <v>2178960</v>
      </c>
      <c r="G255" s="36">
        <v>2</v>
      </c>
      <c r="H255" s="37">
        <v>2178960</v>
      </c>
      <c r="I255" s="36">
        <v>2</v>
      </c>
      <c r="J255" s="37">
        <v>2178960</v>
      </c>
      <c r="K255" s="36">
        <v>2</v>
      </c>
      <c r="L255" s="37">
        <v>1996876</v>
      </c>
      <c r="M255" s="38">
        <v>4.807692307692308E-2</v>
      </c>
      <c r="N255" s="38">
        <v>11.308307881920001</v>
      </c>
      <c r="O255" s="38">
        <f t="shared" si="5"/>
        <v>21.705173913043478</v>
      </c>
      <c r="P255" s="37">
        <v>0</v>
      </c>
      <c r="Q255" s="37">
        <v>0</v>
      </c>
    </row>
    <row r="256" spans="1:17" x14ac:dyDescent="0.25">
      <c r="A256" s="36" t="s">
        <v>256</v>
      </c>
      <c r="B256" s="37">
        <v>3407295</v>
      </c>
      <c r="C256" s="37">
        <v>3407295</v>
      </c>
      <c r="D256" s="37">
        <v>44278</v>
      </c>
      <c r="E256" s="36">
        <v>4</v>
      </c>
      <c r="F256" s="37">
        <v>3407295</v>
      </c>
      <c r="G256" s="36">
        <v>4</v>
      </c>
      <c r="H256" s="37">
        <v>3385874</v>
      </c>
      <c r="I256" s="36">
        <v>4</v>
      </c>
      <c r="J256" s="37">
        <v>3385874</v>
      </c>
      <c r="K256" s="36">
        <v>1</v>
      </c>
      <c r="L256" s="37">
        <v>3623</v>
      </c>
      <c r="M256" s="38">
        <v>0.2153846153846154</v>
      </c>
      <c r="N256" s="38">
        <v>0.25074642725999996</v>
      </c>
      <c r="O256" s="38">
        <f t="shared" si="5"/>
        <v>0.48128260869565215</v>
      </c>
      <c r="P256" s="37">
        <v>0</v>
      </c>
      <c r="Q256" s="37">
        <v>0</v>
      </c>
    </row>
    <row r="257" spans="1:17" x14ac:dyDescent="0.25">
      <c r="A257" s="36" t="s">
        <v>257</v>
      </c>
      <c r="B257" s="37">
        <v>2500000</v>
      </c>
      <c r="C257" s="37">
        <v>2500000</v>
      </c>
      <c r="D257" s="37">
        <v>990774</v>
      </c>
      <c r="E257" s="36">
        <v>1</v>
      </c>
      <c r="F257" s="37">
        <v>2500000</v>
      </c>
      <c r="G257" s="36">
        <v>1</v>
      </c>
      <c r="H257" s="37">
        <v>2500000</v>
      </c>
      <c r="I257" s="36">
        <v>1</v>
      </c>
      <c r="J257" s="37">
        <v>990774</v>
      </c>
      <c r="K257" s="36">
        <v>0</v>
      </c>
      <c r="L257" s="37">
        <v>0</v>
      </c>
      <c r="M257" s="38">
        <v>2.4653846153846155</v>
      </c>
      <c r="N257" s="38">
        <v>7.2336409740000001</v>
      </c>
      <c r="O257" s="38">
        <f t="shared" si="5"/>
        <v>10.769282608695653</v>
      </c>
      <c r="P257" s="37">
        <v>0</v>
      </c>
      <c r="Q257" s="37">
        <v>0</v>
      </c>
    </row>
    <row r="258" spans="1:17" ht="26.25" x14ac:dyDescent="0.25">
      <c r="A258" s="36" t="s">
        <v>258</v>
      </c>
      <c r="B258" s="37">
        <v>14991404</v>
      </c>
      <c r="C258" s="37">
        <v>14991404</v>
      </c>
      <c r="D258" s="37">
        <v>10944285</v>
      </c>
      <c r="E258" s="36">
        <v>1</v>
      </c>
      <c r="F258" s="37">
        <v>14991404</v>
      </c>
      <c r="G258" s="36">
        <v>1</v>
      </c>
      <c r="H258" s="37">
        <v>14991404</v>
      </c>
      <c r="I258" s="36">
        <v>1</v>
      </c>
      <c r="J258" s="37">
        <v>14991404</v>
      </c>
      <c r="K258" s="36">
        <v>0</v>
      </c>
      <c r="L258" s="37">
        <v>0</v>
      </c>
      <c r="M258" s="38">
        <v>40.867307692307691</v>
      </c>
      <c r="N258" s="38">
        <v>61.977484142839998</v>
      </c>
      <c r="O258" s="38">
        <f t="shared" si="5"/>
        <v>118.95961956521739</v>
      </c>
      <c r="P258" s="37">
        <v>0</v>
      </c>
      <c r="Q258" s="37">
        <v>0</v>
      </c>
    </row>
    <row r="259" spans="1:17" x14ac:dyDescent="0.25">
      <c r="A259" s="36" t="s">
        <v>259</v>
      </c>
      <c r="B259" s="37">
        <v>2602000</v>
      </c>
      <c r="C259" s="37">
        <v>2602000</v>
      </c>
      <c r="D259" s="37">
        <v>2182710</v>
      </c>
      <c r="E259" s="36">
        <v>2</v>
      </c>
      <c r="F259" s="37">
        <v>2565387</v>
      </c>
      <c r="G259" s="36">
        <v>2</v>
      </c>
      <c r="H259" s="37">
        <v>2565387</v>
      </c>
      <c r="I259" s="36">
        <v>2</v>
      </c>
      <c r="J259" s="37">
        <v>2565387</v>
      </c>
      <c r="K259" s="36">
        <v>0</v>
      </c>
      <c r="L259" s="37">
        <v>0</v>
      </c>
      <c r="M259" s="38">
        <v>4.3985576923076923</v>
      </c>
      <c r="N259" s="38">
        <v>12.360686730000001</v>
      </c>
      <c r="O259" s="38">
        <f t="shared" si="5"/>
        <v>23.725108695652175</v>
      </c>
      <c r="P259" s="37">
        <v>0</v>
      </c>
      <c r="Q259" s="37">
        <v>0</v>
      </c>
    </row>
    <row r="260" spans="1:17" x14ac:dyDescent="0.25">
      <c r="A260" s="36" t="s">
        <v>260</v>
      </c>
      <c r="B260" s="37">
        <v>6008809</v>
      </c>
      <c r="C260" s="37">
        <v>6008809</v>
      </c>
      <c r="D260" s="37">
        <v>751479</v>
      </c>
      <c r="E260" s="36">
        <v>3</v>
      </c>
      <c r="F260" s="37">
        <v>6008809</v>
      </c>
      <c r="G260" s="36">
        <v>3</v>
      </c>
      <c r="H260" s="37">
        <v>6008809</v>
      </c>
      <c r="I260" s="36">
        <v>3</v>
      </c>
      <c r="J260" s="37">
        <v>6008809</v>
      </c>
      <c r="K260" s="36">
        <v>1</v>
      </c>
      <c r="L260" s="37">
        <v>3600</v>
      </c>
      <c r="M260" s="38">
        <v>4.7115384615384615E-2</v>
      </c>
      <c r="N260" s="38">
        <v>4.2556272759000011</v>
      </c>
      <c r="O260" s="38">
        <f t="shared" si="5"/>
        <v>8.1682500000000005</v>
      </c>
      <c r="P260" s="37">
        <v>0</v>
      </c>
      <c r="Q260" s="37">
        <v>0</v>
      </c>
    </row>
    <row r="261" spans="1:17" x14ac:dyDescent="0.25">
      <c r="A261" s="36" t="s">
        <v>261</v>
      </c>
      <c r="B261" s="37">
        <v>3005390</v>
      </c>
      <c r="C261" s="37">
        <v>3005390</v>
      </c>
      <c r="D261" s="37">
        <v>2876952</v>
      </c>
      <c r="E261" s="36">
        <v>4</v>
      </c>
      <c r="F261" s="37">
        <v>3005390</v>
      </c>
      <c r="G261" s="36">
        <v>4</v>
      </c>
      <c r="H261" s="37">
        <v>3005390</v>
      </c>
      <c r="I261" s="36">
        <v>4</v>
      </c>
      <c r="J261" s="37">
        <v>3005390</v>
      </c>
      <c r="K261" s="36">
        <v>2</v>
      </c>
      <c r="L261" s="37">
        <v>2</v>
      </c>
      <c r="M261" s="38">
        <v>7.3326923076923078</v>
      </c>
      <c r="N261" s="38">
        <v>16.292179176000001</v>
      </c>
      <c r="O261" s="38">
        <f t="shared" si="5"/>
        <v>31.271217391304347</v>
      </c>
      <c r="P261" s="37">
        <v>0</v>
      </c>
      <c r="Q261" s="37">
        <v>0</v>
      </c>
    </row>
    <row r="262" spans="1:17" x14ac:dyDescent="0.25">
      <c r="A262" s="36" t="s">
        <v>262</v>
      </c>
      <c r="B262" s="37">
        <v>14039213</v>
      </c>
      <c r="C262" s="37">
        <v>14039213</v>
      </c>
      <c r="D262" s="37">
        <v>7028725</v>
      </c>
      <c r="E262" s="36">
        <v>4</v>
      </c>
      <c r="F262" s="37">
        <v>14039213</v>
      </c>
      <c r="G262" s="36">
        <v>4</v>
      </c>
      <c r="H262" s="37">
        <v>14039213</v>
      </c>
      <c r="I262" s="36">
        <v>4</v>
      </c>
      <c r="J262" s="37">
        <v>14039213</v>
      </c>
      <c r="K262" s="36">
        <v>0</v>
      </c>
      <c r="L262" s="37">
        <v>0</v>
      </c>
      <c r="M262" s="38">
        <v>50.727403846153848</v>
      </c>
      <c r="N262" s="38">
        <v>39.803669675000002</v>
      </c>
      <c r="O262" s="38">
        <f t="shared" si="5"/>
        <v>76.3991847826087</v>
      </c>
      <c r="P262" s="37">
        <v>0</v>
      </c>
      <c r="Q262" s="37">
        <v>0</v>
      </c>
    </row>
    <row r="263" spans="1:17" x14ac:dyDescent="0.25">
      <c r="A263" s="36" t="s">
        <v>263</v>
      </c>
      <c r="B263" s="37">
        <v>11002765</v>
      </c>
      <c r="C263" s="37">
        <v>11002765</v>
      </c>
      <c r="D263" s="37">
        <v>7016023</v>
      </c>
      <c r="E263" s="36">
        <v>2</v>
      </c>
      <c r="F263" s="37">
        <v>11002765</v>
      </c>
      <c r="G263" s="36">
        <v>2</v>
      </c>
      <c r="H263" s="37">
        <v>11002765</v>
      </c>
      <c r="I263" s="36">
        <v>2</v>
      </c>
      <c r="J263" s="37">
        <v>11002765</v>
      </c>
      <c r="K263" s="36">
        <v>0</v>
      </c>
      <c r="L263" s="37">
        <v>0</v>
      </c>
      <c r="M263" s="38">
        <v>20.872596153846153</v>
      </c>
      <c r="N263" s="38">
        <v>39.731738248999996</v>
      </c>
      <c r="O263" s="38">
        <f t="shared" si="5"/>
        <v>76.261119565217385</v>
      </c>
      <c r="P263" s="37">
        <v>0</v>
      </c>
      <c r="Q263" s="37">
        <v>0</v>
      </c>
    </row>
    <row r="264" spans="1:17" x14ac:dyDescent="0.25">
      <c r="A264" s="36" t="s">
        <v>264</v>
      </c>
      <c r="B264" s="37">
        <v>2280772</v>
      </c>
      <c r="C264" s="37">
        <v>2280772</v>
      </c>
      <c r="D264" s="37">
        <v>1718326</v>
      </c>
      <c r="E264" s="36">
        <v>4</v>
      </c>
      <c r="F264" s="37">
        <v>2115880</v>
      </c>
      <c r="G264" s="36">
        <v>4</v>
      </c>
      <c r="H264" s="37">
        <v>2115880</v>
      </c>
      <c r="I264" s="36">
        <v>4</v>
      </c>
      <c r="J264" s="37">
        <v>2115880</v>
      </c>
      <c r="K264" s="36">
        <v>0</v>
      </c>
      <c r="L264" s="37">
        <v>0</v>
      </c>
      <c r="M264" s="38">
        <v>3.4009615384615386</v>
      </c>
      <c r="N264" s="38">
        <v>9.7308801379999998</v>
      </c>
      <c r="O264" s="38">
        <f t="shared" si="5"/>
        <v>18.677456521739131</v>
      </c>
      <c r="P264" s="37">
        <v>0</v>
      </c>
      <c r="Q264" s="37">
        <v>0</v>
      </c>
    </row>
    <row r="265" spans="1:17" x14ac:dyDescent="0.25">
      <c r="A265" s="36" t="s">
        <v>265</v>
      </c>
      <c r="B265" s="37">
        <v>2195470</v>
      </c>
      <c r="C265" s="37">
        <v>2195470</v>
      </c>
      <c r="D265" s="37">
        <v>1869309</v>
      </c>
      <c r="E265" s="36">
        <v>2</v>
      </c>
      <c r="F265" s="37">
        <v>2195470</v>
      </c>
      <c r="G265" s="36">
        <v>2</v>
      </c>
      <c r="H265" s="37">
        <v>2195470</v>
      </c>
      <c r="I265" s="36">
        <v>2</v>
      </c>
      <c r="J265" s="37">
        <v>2195470</v>
      </c>
      <c r="K265" s="36">
        <v>0</v>
      </c>
      <c r="L265" s="37">
        <v>0</v>
      </c>
      <c r="M265" s="38">
        <v>3.2677884615384616</v>
      </c>
      <c r="N265" s="38">
        <v>10.585896867000001</v>
      </c>
      <c r="O265" s="38">
        <f t="shared" si="5"/>
        <v>20.318576086956522</v>
      </c>
      <c r="P265" s="37">
        <v>0</v>
      </c>
      <c r="Q265" s="37">
        <v>0</v>
      </c>
    </row>
    <row r="266" spans="1:17" x14ac:dyDescent="0.25">
      <c r="A266" s="36" t="s">
        <v>266</v>
      </c>
      <c r="B266" s="37">
        <v>1178144</v>
      </c>
      <c r="C266" s="37">
        <v>1178144</v>
      </c>
      <c r="D266" s="37">
        <v>938855</v>
      </c>
      <c r="E266" s="36">
        <v>5</v>
      </c>
      <c r="F266" s="37">
        <v>1156284</v>
      </c>
      <c r="G266" s="36">
        <v>5</v>
      </c>
      <c r="H266" s="37">
        <v>1156284</v>
      </c>
      <c r="I266" s="36">
        <v>5</v>
      </c>
      <c r="J266" s="37">
        <v>1156284</v>
      </c>
      <c r="K266" s="36">
        <v>1</v>
      </c>
      <c r="L266" s="37">
        <v>2500</v>
      </c>
      <c r="M266" s="38">
        <v>2.2557692307692307</v>
      </c>
      <c r="N266" s="38">
        <v>5.3421348369999997</v>
      </c>
      <c r="O266" s="38">
        <f t="shared" si="5"/>
        <v>10.204945652173913</v>
      </c>
      <c r="P266" s="37">
        <v>0</v>
      </c>
      <c r="Q266" s="37">
        <v>0</v>
      </c>
    </row>
    <row r="267" spans="1:17" x14ac:dyDescent="0.25">
      <c r="A267" s="36" t="s">
        <v>267</v>
      </c>
      <c r="B267" s="37">
        <v>9025178</v>
      </c>
      <c r="C267" s="37">
        <v>9025178</v>
      </c>
      <c r="D267" s="37">
        <v>7099557</v>
      </c>
      <c r="E267" s="36">
        <v>2</v>
      </c>
      <c r="F267" s="37">
        <v>9025178</v>
      </c>
      <c r="G267" s="36">
        <v>2</v>
      </c>
      <c r="H267" s="37">
        <v>9025178</v>
      </c>
      <c r="I267" s="36">
        <v>2</v>
      </c>
      <c r="J267" s="37">
        <v>9025178</v>
      </c>
      <c r="K267" s="36">
        <v>0</v>
      </c>
      <c r="L267" s="37">
        <v>0</v>
      </c>
      <c r="M267" s="38">
        <v>10.414903846153846</v>
      </c>
      <c r="N267" s="38">
        <v>40.204791291000006</v>
      </c>
      <c r="O267" s="38">
        <f t="shared" si="5"/>
        <v>77.169097826086954</v>
      </c>
      <c r="P267" s="37">
        <v>0</v>
      </c>
      <c r="Q267" s="37">
        <v>0</v>
      </c>
    </row>
    <row r="268" spans="1:17" ht="26.25" x14ac:dyDescent="0.25">
      <c r="A268" s="36" t="s">
        <v>268</v>
      </c>
      <c r="B268" s="37">
        <v>1317000</v>
      </c>
      <c r="C268" s="37">
        <v>1317000</v>
      </c>
      <c r="D268" s="37">
        <v>1264652</v>
      </c>
      <c r="E268" s="36">
        <v>4</v>
      </c>
      <c r="F268" s="37">
        <v>1317000</v>
      </c>
      <c r="G268" s="36">
        <v>4</v>
      </c>
      <c r="H268" s="37">
        <v>1317000</v>
      </c>
      <c r="I268" s="36">
        <v>4</v>
      </c>
      <c r="J268" s="37">
        <v>1317000</v>
      </c>
      <c r="K268" s="36">
        <v>0</v>
      </c>
      <c r="L268" s="37">
        <v>0</v>
      </c>
      <c r="M268" s="38">
        <v>3.3048076923076923</v>
      </c>
      <c r="N268" s="38">
        <v>7.1802552759999996</v>
      </c>
      <c r="O268" s="38">
        <f t="shared" si="5"/>
        <v>13.746217391304349</v>
      </c>
      <c r="P268" s="37">
        <v>0</v>
      </c>
      <c r="Q268" s="37">
        <v>0</v>
      </c>
    </row>
    <row r="269" spans="1:17" x14ac:dyDescent="0.25">
      <c r="A269" s="36" t="s">
        <v>269</v>
      </c>
      <c r="B269" s="37">
        <v>2265000</v>
      </c>
      <c r="C269" s="37">
        <v>2265000</v>
      </c>
      <c r="D269" s="37">
        <v>2023613</v>
      </c>
      <c r="E269" s="36">
        <v>4</v>
      </c>
      <c r="F269" s="37">
        <v>2180686</v>
      </c>
      <c r="G269" s="36">
        <v>4</v>
      </c>
      <c r="H269" s="37">
        <v>2180686</v>
      </c>
      <c r="I269" s="36">
        <v>4</v>
      </c>
      <c r="J269" s="37">
        <v>2180686</v>
      </c>
      <c r="K269" s="36">
        <v>0</v>
      </c>
      <c r="L269" s="37">
        <v>0</v>
      </c>
      <c r="M269" s="38">
        <v>4.3307692307692305</v>
      </c>
      <c r="N269" s="38">
        <v>11.4597192864</v>
      </c>
      <c r="O269" s="38">
        <f t="shared" si="5"/>
        <v>21.995793478260868</v>
      </c>
      <c r="P269" s="37">
        <v>0</v>
      </c>
      <c r="Q269" s="37">
        <v>0</v>
      </c>
    </row>
    <row r="270" spans="1:17" x14ac:dyDescent="0.25">
      <c r="A270" s="36" t="s">
        <v>270</v>
      </c>
      <c r="B270" s="37">
        <v>3900000</v>
      </c>
      <c r="C270" s="37">
        <v>3900000</v>
      </c>
      <c r="D270" s="37">
        <v>3477556</v>
      </c>
      <c r="E270" s="36">
        <v>2</v>
      </c>
      <c r="F270" s="37">
        <v>3646662</v>
      </c>
      <c r="G270" s="36">
        <v>2</v>
      </c>
      <c r="H270" s="37">
        <v>3646662</v>
      </c>
      <c r="I270" s="36">
        <v>2</v>
      </c>
      <c r="J270" s="37">
        <v>3646662</v>
      </c>
      <c r="K270" s="36">
        <v>0</v>
      </c>
      <c r="L270" s="37">
        <v>0</v>
      </c>
      <c r="M270" s="38">
        <v>7.9115384615384619</v>
      </c>
      <c r="N270" s="38">
        <v>19.519520256360003</v>
      </c>
      <c r="O270" s="38">
        <f t="shared" si="5"/>
        <v>37.799521739130434</v>
      </c>
      <c r="P270" s="37">
        <v>0</v>
      </c>
      <c r="Q270" s="37">
        <v>0</v>
      </c>
    </row>
    <row r="271" spans="1:17" x14ac:dyDescent="0.25">
      <c r="A271" s="36" t="s">
        <v>271</v>
      </c>
      <c r="B271" s="37">
        <v>12166783</v>
      </c>
      <c r="C271" s="37">
        <v>12166783</v>
      </c>
      <c r="D271" s="37">
        <v>2081001</v>
      </c>
      <c r="E271" s="36">
        <v>4</v>
      </c>
      <c r="F271" s="37">
        <v>11633954</v>
      </c>
      <c r="G271" s="36">
        <v>4</v>
      </c>
      <c r="H271" s="37">
        <v>11633954</v>
      </c>
      <c r="I271" s="36">
        <v>4</v>
      </c>
      <c r="J271" s="37">
        <v>11633954</v>
      </c>
      <c r="K271" s="36">
        <v>0</v>
      </c>
      <c r="L271" s="37">
        <v>0</v>
      </c>
      <c r="M271" s="38">
        <v>6.0432692307692308</v>
      </c>
      <c r="N271" s="38">
        <v>11.680657378140003</v>
      </c>
      <c r="O271" s="38">
        <f t="shared" si="5"/>
        <v>22.619576086956521</v>
      </c>
      <c r="P271" s="37">
        <v>0</v>
      </c>
      <c r="Q271" s="37">
        <v>0</v>
      </c>
    </row>
    <row r="272" spans="1:17" x14ac:dyDescent="0.25">
      <c r="A272" s="36" t="s">
        <v>272</v>
      </c>
      <c r="B272" s="37">
        <v>2251876</v>
      </c>
      <c r="C272" s="37">
        <v>2251876</v>
      </c>
      <c r="D272" s="37">
        <v>1734114</v>
      </c>
      <c r="E272" s="36">
        <v>1</v>
      </c>
      <c r="F272" s="37">
        <v>2251876</v>
      </c>
      <c r="G272" s="36">
        <v>1</v>
      </c>
      <c r="H272" s="37">
        <v>2251876</v>
      </c>
      <c r="I272" s="36">
        <v>1</v>
      </c>
      <c r="J272" s="37">
        <v>2251876</v>
      </c>
      <c r="K272" s="36">
        <v>0</v>
      </c>
      <c r="L272" s="37">
        <v>0</v>
      </c>
      <c r="M272" s="38">
        <v>2.8826923076923077</v>
      </c>
      <c r="N272" s="38">
        <v>9.8202870157</v>
      </c>
      <c r="O272" s="38">
        <f t="shared" si="5"/>
        <v>18.849065217391303</v>
      </c>
      <c r="P272" s="37">
        <v>0</v>
      </c>
      <c r="Q272" s="37">
        <v>0</v>
      </c>
    </row>
    <row r="273" spans="1:17" x14ac:dyDescent="0.25">
      <c r="A273" s="36" t="s">
        <v>273</v>
      </c>
      <c r="B273" s="37">
        <v>3053775</v>
      </c>
      <c r="C273" s="37">
        <v>3053775</v>
      </c>
      <c r="D273" s="37">
        <v>2642882</v>
      </c>
      <c r="E273" s="36">
        <v>4</v>
      </c>
      <c r="F273" s="37">
        <v>2932922</v>
      </c>
      <c r="G273" s="36">
        <v>4</v>
      </c>
      <c r="H273" s="37">
        <v>2932922</v>
      </c>
      <c r="I273" s="36">
        <v>4</v>
      </c>
      <c r="J273" s="37">
        <v>2932922</v>
      </c>
      <c r="K273" s="36">
        <v>0</v>
      </c>
      <c r="L273" s="37">
        <v>0</v>
      </c>
      <c r="M273" s="38">
        <v>5.8360576923076923</v>
      </c>
      <c r="N273" s="38">
        <v>14.96664042622</v>
      </c>
      <c r="O273" s="38">
        <f t="shared" ref="O273:O286" si="6">D273/92000</f>
        <v>28.726978260869565</v>
      </c>
      <c r="P273" s="37">
        <v>0</v>
      </c>
      <c r="Q273" s="37">
        <v>0</v>
      </c>
    </row>
    <row r="274" spans="1:17" x14ac:dyDescent="0.25">
      <c r="A274" s="36" t="s">
        <v>274</v>
      </c>
      <c r="B274" s="37">
        <v>1581952</v>
      </c>
      <c r="C274" s="37">
        <v>1581952</v>
      </c>
      <c r="D274" s="37">
        <v>1466764</v>
      </c>
      <c r="E274" s="36">
        <v>2</v>
      </c>
      <c r="F274" s="37">
        <v>1452764</v>
      </c>
      <c r="G274" s="36">
        <v>2</v>
      </c>
      <c r="H274" s="37">
        <v>1452764</v>
      </c>
      <c r="I274" s="36">
        <v>2</v>
      </c>
      <c r="J274" s="37">
        <v>1452764</v>
      </c>
      <c r="K274" s="36">
        <v>0</v>
      </c>
      <c r="L274" s="37">
        <v>0</v>
      </c>
      <c r="M274" s="38">
        <v>0.44230769230769229</v>
      </c>
      <c r="N274" s="38">
        <v>8.4997338740000004</v>
      </c>
      <c r="O274" s="38">
        <f t="shared" si="6"/>
        <v>15.943086956521739</v>
      </c>
      <c r="P274" s="37">
        <v>0</v>
      </c>
      <c r="Q274" s="37">
        <v>0</v>
      </c>
    </row>
    <row r="275" spans="1:17" x14ac:dyDescent="0.25">
      <c r="A275" s="36" t="s">
        <v>275</v>
      </c>
      <c r="B275" s="37">
        <v>752461</v>
      </c>
      <c r="C275" s="37">
        <v>752461</v>
      </c>
      <c r="D275" s="37">
        <v>752461</v>
      </c>
      <c r="E275" s="36">
        <v>2</v>
      </c>
      <c r="F275" s="37">
        <v>752461</v>
      </c>
      <c r="G275" s="36">
        <v>2</v>
      </c>
      <c r="H275" s="37">
        <v>752461</v>
      </c>
      <c r="I275" s="36">
        <v>2</v>
      </c>
      <c r="J275" s="37">
        <v>752461</v>
      </c>
      <c r="K275" s="36">
        <v>2</v>
      </c>
      <c r="L275" s="37">
        <v>752461</v>
      </c>
      <c r="M275" s="38">
        <v>1.4908653846153845</v>
      </c>
      <c r="N275" s="38">
        <v>4.2611866430000003</v>
      </c>
      <c r="O275" s="38">
        <f t="shared" si="6"/>
        <v>8.1789239130434783</v>
      </c>
      <c r="P275" s="37">
        <v>0</v>
      </c>
      <c r="Q275" s="37">
        <v>0</v>
      </c>
    </row>
    <row r="276" spans="1:17" ht="26.25" x14ac:dyDescent="0.25">
      <c r="A276" s="36" t="s">
        <v>276</v>
      </c>
      <c r="B276" s="37">
        <v>4975306</v>
      </c>
      <c r="C276" s="37">
        <v>4975306</v>
      </c>
      <c r="D276" s="37">
        <v>2553402</v>
      </c>
      <c r="E276" s="36">
        <v>2</v>
      </c>
      <c r="F276" s="37">
        <v>4975306</v>
      </c>
      <c r="G276" s="36">
        <v>2</v>
      </c>
      <c r="H276" s="37">
        <v>4975306</v>
      </c>
      <c r="I276" s="36">
        <v>2</v>
      </c>
      <c r="J276" s="37">
        <v>4975306</v>
      </c>
      <c r="K276" s="36">
        <v>0</v>
      </c>
      <c r="L276" s="37">
        <v>0</v>
      </c>
      <c r="M276" s="38">
        <v>5.5865384615384617</v>
      </c>
      <c r="N276" s="38">
        <v>9.3301313464800018</v>
      </c>
      <c r="O276" s="38">
        <f t="shared" si="6"/>
        <v>27.754369565217392</v>
      </c>
      <c r="P276" s="37">
        <v>0</v>
      </c>
      <c r="Q276" s="37">
        <v>0</v>
      </c>
    </row>
    <row r="277" spans="1:17" x14ac:dyDescent="0.25">
      <c r="A277" s="36" t="s">
        <v>277</v>
      </c>
      <c r="B277" s="37">
        <v>590623</v>
      </c>
      <c r="C277" s="37">
        <v>590623</v>
      </c>
      <c r="D277" s="37">
        <v>578996</v>
      </c>
      <c r="E277" s="36">
        <v>2</v>
      </c>
      <c r="F277" s="37">
        <v>590623</v>
      </c>
      <c r="G277" s="36">
        <v>2</v>
      </c>
      <c r="H277" s="37">
        <v>590623</v>
      </c>
      <c r="I277" s="36">
        <v>2</v>
      </c>
      <c r="J277" s="37">
        <v>590623</v>
      </c>
      <c r="K277" s="36">
        <v>0</v>
      </c>
      <c r="L277" s="37">
        <v>0</v>
      </c>
      <c r="M277" s="38">
        <v>1.3942307692307692</v>
      </c>
      <c r="N277" s="38">
        <v>3.2788543479999999</v>
      </c>
      <c r="O277" s="38">
        <f t="shared" si="6"/>
        <v>6.2934347826086956</v>
      </c>
      <c r="P277" s="37">
        <v>0</v>
      </c>
      <c r="Q277" s="37">
        <v>0</v>
      </c>
    </row>
    <row r="278" spans="1:17" x14ac:dyDescent="0.25">
      <c r="A278" s="36" t="s">
        <v>278</v>
      </c>
      <c r="B278" s="37">
        <v>716307</v>
      </c>
      <c r="C278" s="37">
        <v>716307</v>
      </c>
      <c r="D278" s="37">
        <v>578562</v>
      </c>
      <c r="E278" s="36">
        <v>2</v>
      </c>
      <c r="F278" s="37">
        <v>714807</v>
      </c>
      <c r="G278" s="36">
        <v>2</v>
      </c>
      <c r="H278" s="37">
        <v>714807</v>
      </c>
      <c r="I278" s="36">
        <v>2</v>
      </c>
      <c r="J278" s="37">
        <v>578159</v>
      </c>
      <c r="K278" s="36">
        <v>0</v>
      </c>
      <c r="L278" s="37">
        <v>0</v>
      </c>
      <c r="M278" s="38">
        <v>1.3211538461538461</v>
      </c>
      <c r="N278" s="38">
        <v>3.2474685060000006</v>
      </c>
      <c r="O278" s="38">
        <f t="shared" si="6"/>
        <v>6.2887173913043481</v>
      </c>
      <c r="P278" s="37">
        <v>0</v>
      </c>
      <c r="Q278" s="37">
        <v>0</v>
      </c>
    </row>
    <row r="279" spans="1:17" x14ac:dyDescent="0.25">
      <c r="A279" s="36" t="s">
        <v>279</v>
      </c>
      <c r="B279" s="37">
        <v>2096000</v>
      </c>
      <c r="C279" s="37">
        <v>2096000</v>
      </c>
      <c r="D279" s="37">
        <v>344737</v>
      </c>
      <c r="E279" s="36">
        <v>2</v>
      </c>
      <c r="F279" s="37">
        <v>2096000</v>
      </c>
      <c r="G279" s="36">
        <v>2</v>
      </c>
      <c r="H279" s="37">
        <v>2096000</v>
      </c>
      <c r="I279" s="36">
        <v>2</v>
      </c>
      <c r="J279" s="37">
        <v>2096000</v>
      </c>
      <c r="K279" s="36">
        <v>0</v>
      </c>
      <c r="L279" s="37">
        <v>0</v>
      </c>
      <c r="M279" s="38">
        <v>1.5024038461538463</v>
      </c>
      <c r="N279" s="38">
        <v>1.259668998</v>
      </c>
      <c r="O279" s="38">
        <f t="shared" si="6"/>
        <v>3.7471413043478261</v>
      </c>
      <c r="P279" s="37">
        <v>0</v>
      </c>
      <c r="Q279" s="37">
        <v>0</v>
      </c>
    </row>
    <row r="280" spans="1:17" x14ac:dyDescent="0.25">
      <c r="A280" s="36" t="s">
        <v>280</v>
      </c>
      <c r="B280" s="37">
        <v>241923</v>
      </c>
      <c r="C280" s="37">
        <v>241923</v>
      </c>
      <c r="D280" s="37">
        <v>92769</v>
      </c>
      <c r="E280" s="36">
        <v>1</v>
      </c>
      <c r="F280" s="37">
        <v>241923</v>
      </c>
      <c r="G280" s="36">
        <v>1</v>
      </c>
      <c r="H280" s="37">
        <v>241923</v>
      </c>
      <c r="I280" s="36">
        <v>1</v>
      </c>
      <c r="J280" s="37">
        <v>241923</v>
      </c>
      <c r="K280" s="36">
        <v>0</v>
      </c>
      <c r="L280" s="37">
        <v>0</v>
      </c>
      <c r="M280" s="38">
        <v>0.25961538461538464</v>
      </c>
      <c r="N280" s="38">
        <v>0.16393983774831999</v>
      </c>
      <c r="O280" s="38">
        <f t="shared" si="6"/>
        <v>1.008358695652174</v>
      </c>
      <c r="P280" s="37">
        <v>0</v>
      </c>
      <c r="Q280" s="37">
        <v>0</v>
      </c>
    </row>
    <row r="281" spans="1:17" x14ac:dyDescent="0.25">
      <c r="A281" s="36" t="s">
        <v>281</v>
      </c>
      <c r="B281" s="37">
        <v>1949013</v>
      </c>
      <c r="C281" s="37">
        <v>1949013</v>
      </c>
      <c r="D281" s="37">
        <v>1202100</v>
      </c>
      <c r="E281" s="36">
        <v>6</v>
      </c>
      <c r="F281" s="37">
        <v>1949013</v>
      </c>
      <c r="G281" s="36">
        <v>6</v>
      </c>
      <c r="H281" s="37">
        <v>1949013</v>
      </c>
      <c r="I281" s="36">
        <v>6</v>
      </c>
      <c r="J281" s="37">
        <v>1949013</v>
      </c>
      <c r="K281" s="36">
        <v>0</v>
      </c>
      <c r="L281" s="37">
        <v>0</v>
      </c>
      <c r="M281" s="38">
        <v>1.8677884615384615</v>
      </c>
      <c r="N281" s="38">
        <v>6.8271073500000012</v>
      </c>
      <c r="O281" s="38">
        <f t="shared" si="6"/>
        <v>13.066304347826087</v>
      </c>
      <c r="P281" s="37">
        <v>0</v>
      </c>
      <c r="Q281" s="37">
        <v>0</v>
      </c>
    </row>
    <row r="282" spans="1:17" x14ac:dyDescent="0.25">
      <c r="A282" s="36" t="s">
        <v>282</v>
      </c>
      <c r="B282" s="37">
        <v>913590</v>
      </c>
      <c r="C282" s="37">
        <v>913590</v>
      </c>
      <c r="D282" s="37">
        <v>888439</v>
      </c>
      <c r="E282" s="36">
        <v>4</v>
      </c>
      <c r="F282" s="37">
        <v>913590</v>
      </c>
      <c r="G282" s="36">
        <v>4</v>
      </c>
      <c r="H282" s="37">
        <v>913590</v>
      </c>
      <c r="I282" s="36">
        <v>4</v>
      </c>
      <c r="J282" s="37">
        <v>888439</v>
      </c>
      <c r="K282" s="36">
        <v>2</v>
      </c>
      <c r="L282" s="37">
        <v>823595</v>
      </c>
      <c r="M282" s="38">
        <v>1.260576923076923</v>
      </c>
      <c r="N282" s="38">
        <v>6.1372436930000003</v>
      </c>
      <c r="O282" s="38">
        <f t="shared" si="6"/>
        <v>9.6569456521739134</v>
      </c>
      <c r="P282" s="37">
        <v>0</v>
      </c>
      <c r="Q282" s="37">
        <v>0</v>
      </c>
    </row>
    <row r="283" spans="1:17" x14ac:dyDescent="0.25">
      <c r="A283" s="36" t="s">
        <v>283</v>
      </c>
      <c r="B283" s="37">
        <v>3349010</v>
      </c>
      <c r="C283" s="37">
        <v>3349010</v>
      </c>
      <c r="D283" s="37">
        <v>3003303</v>
      </c>
      <c r="E283" s="36">
        <v>1</v>
      </c>
      <c r="F283" s="37">
        <v>3003304</v>
      </c>
      <c r="G283" s="36">
        <v>1</v>
      </c>
      <c r="H283" s="37">
        <v>3003304</v>
      </c>
      <c r="I283" s="36">
        <v>1</v>
      </c>
      <c r="J283" s="37">
        <v>3003304</v>
      </c>
      <c r="K283" s="36">
        <v>0</v>
      </c>
      <c r="L283" s="37">
        <v>0</v>
      </c>
      <c r="M283" s="38">
        <v>6.0581730769230768</v>
      </c>
      <c r="N283" s="38">
        <v>17.007704888999999</v>
      </c>
      <c r="O283" s="38">
        <f t="shared" si="6"/>
        <v>32.644597826086958</v>
      </c>
      <c r="P283" s="37">
        <v>0</v>
      </c>
      <c r="Q283" s="37">
        <v>0</v>
      </c>
    </row>
    <row r="284" spans="1:17" x14ac:dyDescent="0.25">
      <c r="A284" s="36" t="s">
        <v>284</v>
      </c>
      <c r="B284" s="37">
        <v>5250000</v>
      </c>
      <c r="C284" s="37">
        <v>5250000</v>
      </c>
      <c r="D284" s="37">
        <v>4997410</v>
      </c>
      <c r="E284" s="36">
        <v>2</v>
      </c>
      <c r="F284" s="37">
        <v>5250000</v>
      </c>
      <c r="G284" s="36">
        <v>2</v>
      </c>
      <c r="H284" s="37">
        <v>5250000</v>
      </c>
      <c r="I284" s="36">
        <v>2</v>
      </c>
      <c r="J284" s="37">
        <v>5250000</v>
      </c>
      <c r="K284" s="36">
        <v>1</v>
      </c>
      <c r="L284" s="37">
        <v>4289279</v>
      </c>
      <c r="M284" s="38">
        <v>7.3014423076923078</v>
      </c>
      <c r="N284" s="38">
        <v>28.300332830000002</v>
      </c>
      <c r="O284" s="38">
        <f t="shared" si="6"/>
        <v>54.319673913043481</v>
      </c>
      <c r="P284" s="37">
        <v>0</v>
      </c>
      <c r="Q284" s="37">
        <v>0</v>
      </c>
    </row>
    <row r="285" spans="1:17" x14ac:dyDescent="0.25">
      <c r="A285" s="36"/>
      <c r="B285" s="36"/>
      <c r="C285" s="36"/>
      <c r="D285" s="36"/>
      <c r="E285" s="36"/>
      <c r="F285" s="36"/>
      <c r="G285" s="36"/>
      <c r="H285" s="36"/>
      <c r="I285" s="36"/>
      <c r="J285" s="36"/>
      <c r="K285" s="36"/>
      <c r="L285" s="36"/>
      <c r="M285" s="38">
        <v>0</v>
      </c>
      <c r="N285" s="38"/>
      <c r="O285" s="38">
        <f t="shared" si="6"/>
        <v>0</v>
      </c>
      <c r="P285" s="36"/>
      <c r="Q285" s="36"/>
    </row>
    <row r="286" spans="1:17" x14ac:dyDescent="0.25">
      <c r="A286" s="36"/>
      <c r="B286" s="39">
        <v>1097424049</v>
      </c>
      <c r="C286" s="39">
        <v>1097484809</v>
      </c>
      <c r="D286" s="39">
        <v>592352425</v>
      </c>
      <c r="E286" s="40">
        <v>786</v>
      </c>
      <c r="F286" s="39">
        <v>1051753017</v>
      </c>
      <c r="G286" s="40">
        <v>777</v>
      </c>
      <c r="H286" s="39">
        <v>1050640217</v>
      </c>
      <c r="I286" s="40">
        <v>769</v>
      </c>
      <c r="J286" s="39">
        <v>1041016962</v>
      </c>
      <c r="K286" s="40">
        <v>181</v>
      </c>
      <c r="L286" s="39">
        <v>103742182</v>
      </c>
      <c r="M286" s="60">
        <v>1605.0846153846153</v>
      </c>
      <c r="N286" s="60">
        <f>SUM(N16:N284)</f>
        <v>3246.6114238733849</v>
      </c>
      <c r="O286" s="60">
        <f t="shared" si="6"/>
        <v>6438.6133152173916</v>
      </c>
      <c r="P286" s="39">
        <v>0</v>
      </c>
      <c r="Q286" s="39">
        <v>0</v>
      </c>
    </row>
    <row r="288" spans="1:17" x14ac:dyDescent="0.25">
      <c r="A288" s="76" t="s">
        <v>285</v>
      </c>
      <c r="B288" s="76"/>
      <c r="C288" s="76"/>
      <c r="D288" s="76"/>
      <c r="E288" s="76"/>
      <c r="F288" s="76"/>
      <c r="G288" s="76"/>
      <c r="H288" s="76"/>
      <c r="I288" s="76"/>
      <c r="J288" s="76"/>
      <c r="K288" s="76"/>
      <c r="L288" s="76"/>
      <c r="M288" s="76"/>
      <c r="N288" s="76"/>
      <c r="O288" s="76"/>
      <c r="P288" s="76"/>
      <c r="Q288" s="76"/>
    </row>
    <row r="289" spans="1:17" s="3" customFormat="1" ht="27" x14ac:dyDescent="0.15">
      <c r="A289" s="30" t="s">
        <v>0</v>
      </c>
      <c r="B289" s="30" t="s">
        <v>1</v>
      </c>
      <c r="C289" s="30" t="s">
        <v>2</v>
      </c>
      <c r="D289" s="30" t="s">
        <v>3</v>
      </c>
      <c r="E289" s="30" t="s">
        <v>4</v>
      </c>
      <c r="F289" s="30" t="s">
        <v>5</v>
      </c>
      <c r="G289" s="30" t="s">
        <v>6</v>
      </c>
      <c r="H289" s="30" t="s">
        <v>7</v>
      </c>
      <c r="I289" s="30" t="s">
        <v>8</v>
      </c>
      <c r="J289" s="30" t="s">
        <v>9</v>
      </c>
      <c r="K289" s="30" t="s">
        <v>10</v>
      </c>
      <c r="L289" s="30" t="s">
        <v>11</v>
      </c>
      <c r="M289" s="30" t="s">
        <v>344</v>
      </c>
      <c r="N289" s="30" t="s">
        <v>1009</v>
      </c>
      <c r="O289" s="30" t="s">
        <v>1012</v>
      </c>
      <c r="P289" s="30" t="s">
        <v>13</v>
      </c>
      <c r="Q289" s="30" t="s">
        <v>14</v>
      </c>
    </row>
    <row r="290" spans="1:17" s="17" customFormat="1" ht="12.75" x14ac:dyDescent="0.2">
      <c r="A290" s="6" t="s">
        <v>286</v>
      </c>
      <c r="B290" s="7">
        <v>1293252000</v>
      </c>
      <c r="C290" s="7">
        <v>754005222</v>
      </c>
      <c r="D290" s="7">
        <v>117124201</v>
      </c>
      <c r="E290" s="6">
        <v>18</v>
      </c>
      <c r="F290" s="7">
        <v>60360000</v>
      </c>
      <c r="G290" s="6">
        <v>357</v>
      </c>
      <c r="H290" s="7">
        <v>658604222</v>
      </c>
      <c r="I290" s="6">
        <v>357</v>
      </c>
      <c r="J290" s="7">
        <v>658604222</v>
      </c>
      <c r="K290" s="6">
        <v>0</v>
      </c>
      <c r="L290" s="7">
        <v>0</v>
      </c>
      <c r="M290" s="8">
        <v>356.13</v>
      </c>
      <c r="N290" s="8">
        <v>555.90094362408013</v>
      </c>
      <c r="O290" s="8">
        <f>D290/92000</f>
        <v>1273.0891413043478</v>
      </c>
      <c r="P290" s="7">
        <v>0</v>
      </c>
      <c r="Q290" s="7">
        <v>0</v>
      </c>
    </row>
    <row r="291" spans="1:17" s="17" customFormat="1" ht="12.75" x14ac:dyDescent="0.2">
      <c r="A291" s="6"/>
      <c r="B291" s="7"/>
      <c r="C291" s="7"/>
      <c r="D291" s="7"/>
      <c r="E291" s="6"/>
      <c r="F291" s="7"/>
      <c r="G291" s="6"/>
      <c r="H291" s="7"/>
      <c r="I291" s="6"/>
      <c r="J291" s="7"/>
      <c r="K291" s="6"/>
      <c r="L291" s="7"/>
      <c r="M291" s="6"/>
      <c r="N291" s="6"/>
      <c r="O291" s="8"/>
      <c r="P291" s="7"/>
      <c r="Q291" s="7"/>
    </row>
    <row r="292" spans="1:17" s="17" customFormat="1" ht="12.75" x14ac:dyDescent="0.2">
      <c r="A292" s="9" t="s">
        <v>287</v>
      </c>
      <c r="B292" s="10">
        <v>1293252000</v>
      </c>
      <c r="C292" s="10">
        <v>754005222</v>
      </c>
      <c r="D292" s="10">
        <v>117124201</v>
      </c>
      <c r="E292" s="9">
        <v>18</v>
      </c>
      <c r="F292" s="10">
        <v>60360000</v>
      </c>
      <c r="G292" s="9">
        <v>357</v>
      </c>
      <c r="H292" s="10">
        <v>658604222</v>
      </c>
      <c r="I292" s="9">
        <v>357</v>
      </c>
      <c r="J292" s="10">
        <v>658604222</v>
      </c>
      <c r="K292" s="9">
        <v>0</v>
      </c>
      <c r="L292" s="10">
        <v>0</v>
      </c>
      <c r="M292" s="11">
        <v>356.13</v>
      </c>
      <c r="N292" s="11">
        <v>555.90094362408013</v>
      </c>
      <c r="O292" s="11">
        <f t="shared" ref="O292" si="7">D292/92000</f>
        <v>1273.0891413043478</v>
      </c>
      <c r="P292" s="10">
        <v>0</v>
      </c>
      <c r="Q292" s="10">
        <v>0</v>
      </c>
    </row>
    <row r="293" spans="1:17" s="2" customFormat="1" x14ac:dyDescent="0.25">
      <c r="M293" s="5"/>
      <c r="N293" s="5"/>
      <c r="O293" s="5"/>
    </row>
    <row r="294" spans="1:17" x14ac:dyDescent="0.25">
      <c r="A294" s="77" t="s">
        <v>289</v>
      </c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7"/>
      <c r="M294" s="77"/>
      <c r="N294" s="77"/>
      <c r="O294" s="77"/>
      <c r="P294" s="77"/>
      <c r="Q294" s="77"/>
    </row>
    <row r="295" spans="1:17" s="3" customFormat="1" ht="27" x14ac:dyDescent="0.15">
      <c r="A295" s="30" t="s">
        <v>0</v>
      </c>
      <c r="B295" s="30" t="s">
        <v>1</v>
      </c>
      <c r="C295" s="30" t="s">
        <v>2</v>
      </c>
      <c r="D295" s="30" t="s">
        <v>3</v>
      </c>
      <c r="E295" s="30" t="s">
        <v>4</v>
      </c>
      <c r="F295" s="30" t="s">
        <v>5</v>
      </c>
      <c r="G295" s="30" t="s">
        <v>6</v>
      </c>
      <c r="H295" s="30" t="s">
        <v>7</v>
      </c>
      <c r="I295" s="30" t="s">
        <v>8</v>
      </c>
      <c r="J295" s="30" t="s">
        <v>9</v>
      </c>
      <c r="K295" s="30" t="s">
        <v>10</v>
      </c>
      <c r="L295" s="30" t="s">
        <v>11</v>
      </c>
      <c r="M295" s="30" t="s">
        <v>344</v>
      </c>
      <c r="N295" s="30" t="s">
        <v>1009</v>
      </c>
      <c r="O295" s="30" t="s">
        <v>1012</v>
      </c>
      <c r="P295" s="30" t="s">
        <v>13</v>
      </c>
      <c r="Q295" s="30" t="s">
        <v>14</v>
      </c>
    </row>
    <row r="296" spans="1:17" x14ac:dyDescent="0.25">
      <c r="A296" s="12" t="s">
        <v>290</v>
      </c>
      <c r="B296" s="13">
        <v>44000000</v>
      </c>
      <c r="C296" s="13">
        <v>44000000</v>
      </c>
      <c r="D296" s="13">
        <v>44000000</v>
      </c>
      <c r="E296" s="12">
        <v>10</v>
      </c>
      <c r="F296" s="13">
        <v>44000000</v>
      </c>
      <c r="G296" s="12">
        <v>10</v>
      </c>
      <c r="H296" s="13">
        <v>44000000</v>
      </c>
      <c r="I296" s="12">
        <v>10</v>
      </c>
      <c r="J296" s="13">
        <v>44000000</v>
      </c>
      <c r="K296" s="12">
        <v>2</v>
      </c>
      <c r="L296" s="13">
        <v>6458413</v>
      </c>
      <c r="M296" s="34">
        <v>105.08461538461539</v>
      </c>
      <c r="N296" s="34">
        <v>206.21606714752926</v>
      </c>
      <c r="O296" s="34">
        <f>D296/92000</f>
        <v>478.26086956521738</v>
      </c>
      <c r="P296" s="13">
        <v>0</v>
      </c>
      <c r="Q296" s="13">
        <v>0</v>
      </c>
    </row>
    <row r="297" spans="1:17" x14ac:dyDescent="0.25">
      <c r="A297" s="12" t="s">
        <v>291</v>
      </c>
      <c r="B297" s="13">
        <v>36000000</v>
      </c>
      <c r="C297" s="13">
        <v>36000000</v>
      </c>
      <c r="D297" s="13">
        <v>36000000</v>
      </c>
      <c r="E297" s="12">
        <v>0</v>
      </c>
      <c r="F297" s="13">
        <v>0</v>
      </c>
      <c r="G297" s="12">
        <v>0</v>
      </c>
      <c r="H297" s="13">
        <v>0</v>
      </c>
      <c r="I297" s="12">
        <v>0</v>
      </c>
      <c r="J297" s="13">
        <v>0</v>
      </c>
      <c r="K297" s="12">
        <v>0</v>
      </c>
      <c r="L297" s="14">
        <v>0</v>
      </c>
      <c r="M297" s="34">
        <v>112.8764423076923</v>
      </c>
      <c r="N297" s="34">
        <v>181.52482945007642</v>
      </c>
      <c r="O297" s="34">
        <f t="shared" ref="O297:O305" si="8">D297/92000</f>
        <v>391.30434782608694</v>
      </c>
      <c r="P297" s="13">
        <v>0</v>
      </c>
      <c r="Q297" s="13">
        <v>0</v>
      </c>
    </row>
    <row r="298" spans="1:17" x14ac:dyDescent="0.25">
      <c r="A298" s="12" t="s">
        <v>292</v>
      </c>
      <c r="B298" s="13">
        <v>78390000</v>
      </c>
      <c r="C298" s="13">
        <v>78390000</v>
      </c>
      <c r="D298" s="13">
        <v>78390000</v>
      </c>
      <c r="E298" s="12">
        <v>8</v>
      </c>
      <c r="F298" s="13">
        <v>78390000</v>
      </c>
      <c r="G298" s="12">
        <v>8</v>
      </c>
      <c r="H298" s="13">
        <v>78390000</v>
      </c>
      <c r="I298" s="12">
        <v>8</v>
      </c>
      <c r="J298" s="13">
        <v>78390000</v>
      </c>
      <c r="K298" s="12">
        <v>8</v>
      </c>
      <c r="L298" s="13">
        <v>78390000</v>
      </c>
      <c r="M298" s="34">
        <v>549.11538461538464</v>
      </c>
      <c r="N298" s="34">
        <v>414.21276</v>
      </c>
      <c r="O298" s="34">
        <f t="shared" si="8"/>
        <v>852.06521739130437</v>
      </c>
      <c r="P298" s="13">
        <v>0</v>
      </c>
      <c r="Q298" s="13">
        <v>0</v>
      </c>
    </row>
    <row r="299" spans="1:17" x14ac:dyDescent="0.25">
      <c r="A299" s="12" t="s">
        <v>293</v>
      </c>
      <c r="B299" s="13">
        <v>2940000</v>
      </c>
      <c r="C299" s="13">
        <v>2940000</v>
      </c>
      <c r="D299" s="13">
        <v>2940000</v>
      </c>
      <c r="E299" s="12">
        <v>1</v>
      </c>
      <c r="F299" s="13">
        <v>2940000</v>
      </c>
      <c r="G299" s="12">
        <v>1</v>
      </c>
      <c r="H299" s="13">
        <v>2940000</v>
      </c>
      <c r="I299" s="12">
        <v>1</v>
      </c>
      <c r="J299" s="13">
        <v>2940000</v>
      </c>
      <c r="K299" s="12">
        <v>1</v>
      </c>
      <c r="L299" s="13">
        <v>2940000</v>
      </c>
      <c r="M299" s="34">
        <v>1.4163461538461539</v>
      </c>
      <c r="N299" s="34">
        <v>19.900860000000002</v>
      </c>
      <c r="O299" s="34">
        <f t="shared" si="8"/>
        <v>31.956521739130434</v>
      </c>
      <c r="P299" s="13">
        <v>0</v>
      </c>
      <c r="Q299" s="13">
        <v>0</v>
      </c>
    </row>
    <row r="300" spans="1:17" x14ac:dyDescent="0.25">
      <c r="A300" s="12" t="s">
        <v>294</v>
      </c>
      <c r="B300" s="13">
        <v>66740000</v>
      </c>
      <c r="C300" s="13">
        <v>66740000</v>
      </c>
      <c r="D300" s="13">
        <v>66740000</v>
      </c>
      <c r="E300" s="12">
        <v>90</v>
      </c>
      <c r="F300" s="13">
        <v>60866832</v>
      </c>
      <c r="G300" s="12">
        <v>90</v>
      </c>
      <c r="H300" s="13">
        <v>60866832</v>
      </c>
      <c r="I300" s="12">
        <v>90</v>
      </c>
      <c r="J300" s="13">
        <v>60866832</v>
      </c>
      <c r="K300" s="12">
        <v>90</v>
      </c>
      <c r="L300" s="13">
        <v>60866832</v>
      </c>
      <c r="M300" s="34">
        <v>303.67403846153849</v>
      </c>
      <c r="N300" s="34">
        <v>307.29237691803098</v>
      </c>
      <c r="O300" s="34">
        <f>D300/92000</f>
        <v>725.43478260869563</v>
      </c>
      <c r="P300" s="13">
        <v>0</v>
      </c>
      <c r="Q300" s="13">
        <v>0</v>
      </c>
    </row>
    <row r="301" spans="1:17" x14ac:dyDescent="0.25">
      <c r="A301" s="12" t="s">
        <v>295</v>
      </c>
      <c r="B301" s="13">
        <v>77260000</v>
      </c>
      <c r="C301" s="13">
        <v>77260000</v>
      </c>
      <c r="D301" s="13">
        <v>77260000</v>
      </c>
      <c r="E301" s="12">
        <v>16</v>
      </c>
      <c r="F301" s="13">
        <v>77260000</v>
      </c>
      <c r="G301" s="12">
        <v>16</v>
      </c>
      <c r="H301" s="13">
        <v>77260000</v>
      </c>
      <c r="I301" s="12">
        <v>16</v>
      </c>
      <c r="J301" s="13">
        <v>77260000</v>
      </c>
      <c r="K301" s="12">
        <v>0</v>
      </c>
      <c r="L301" s="13">
        <v>0</v>
      </c>
      <c r="M301" s="34">
        <v>219.75</v>
      </c>
      <c r="N301" s="34">
        <v>319.96535571927677</v>
      </c>
      <c r="O301" s="34">
        <f t="shared" si="8"/>
        <v>839.78260869565213</v>
      </c>
      <c r="P301" s="13">
        <v>125000000</v>
      </c>
      <c r="Q301" s="13">
        <v>58413087</v>
      </c>
    </row>
    <row r="302" spans="1:17" x14ac:dyDescent="0.25">
      <c r="A302" s="12" t="s">
        <v>296</v>
      </c>
      <c r="B302" s="13">
        <v>40000000</v>
      </c>
      <c r="C302" s="13">
        <v>40000000</v>
      </c>
      <c r="D302" s="13">
        <v>40000000</v>
      </c>
      <c r="E302" s="12">
        <v>9</v>
      </c>
      <c r="F302" s="13">
        <v>40000000</v>
      </c>
      <c r="G302" s="12">
        <v>9</v>
      </c>
      <c r="H302" s="13">
        <v>40000000</v>
      </c>
      <c r="I302" s="12">
        <v>9</v>
      </c>
      <c r="J302" s="13">
        <v>40000000</v>
      </c>
      <c r="K302" s="12">
        <v>9</v>
      </c>
      <c r="L302" s="13">
        <v>40000000</v>
      </c>
      <c r="M302" s="34">
        <v>101.48374519230769</v>
      </c>
      <c r="N302" s="34">
        <v>204.09691278687291</v>
      </c>
      <c r="O302" s="34">
        <f t="shared" si="8"/>
        <v>434.78260869565219</v>
      </c>
      <c r="P302" s="13">
        <v>0</v>
      </c>
      <c r="Q302" s="13">
        <v>0</v>
      </c>
    </row>
    <row r="303" spans="1:17" x14ac:dyDescent="0.25">
      <c r="A303" s="12" t="s">
        <v>297</v>
      </c>
      <c r="B303" s="13">
        <v>32000000</v>
      </c>
      <c r="C303" s="13">
        <v>32000000</v>
      </c>
      <c r="D303" s="13">
        <v>32000000</v>
      </c>
      <c r="E303" s="12">
        <v>1</v>
      </c>
      <c r="F303" s="13">
        <v>32000000</v>
      </c>
      <c r="G303" s="12">
        <v>1</v>
      </c>
      <c r="H303" s="13">
        <v>32000000</v>
      </c>
      <c r="I303" s="12">
        <v>1</v>
      </c>
      <c r="J303" s="13">
        <v>32000000</v>
      </c>
      <c r="K303" s="12">
        <v>0</v>
      </c>
      <c r="L303" s="13">
        <v>0</v>
      </c>
      <c r="M303" s="34">
        <v>0</v>
      </c>
      <c r="N303" s="34">
        <v>167.80799999999999</v>
      </c>
      <c r="O303" s="34">
        <f t="shared" si="8"/>
        <v>347.82608695652175</v>
      </c>
      <c r="P303" s="13">
        <v>0</v>
      </c>
      <c r="Q303" s="13">
        <v>0</v>
      </c>
    </row>
    <row r="304" spans="1:17" x14ac:dyDescent="0.25">
      <c r="A304" s="12" t="s">
        <v>298</v>
      </c>
      <c r="B304" s="13">
        <v>90890000</v>
      </c>
      <c r="C304" s="13">
        <v>90890000</v>
      </c>
      <c r="D304" s="13">
        <v>90890000</v>
      </c>
      <c r="E304" s="12">
        <v>42</v>
      </c>
      <c r="F304" s="13">
        <v>90890000</v>
      </c>
      <c r="G304" s="12">
        <v>42</v>
      </c>
      <c r="H304" s="13">
        <v>90890000</v>
      </c>
      <c r="I304" s="12">
        <v>42</v>
      </c>
      <c r="J304" s="13">
        <v>90890000</v>
      </c>
      <c r="K304" s="12">
        <v>42</v>
      </c>
      <c r="L304" s="13">
        <v>90890000</v>
      </c>
      <c r="M304" s="34">
        <v>295.69019230769231</v>
      </c>
      <c r="N304" s="34">
        <v>389.58954157055672</v>
      </c>
      <c r="O304" s="34">
        <f t="shared" si="8"/>
        <v>987.93478260869563</v>
      </c>
      <c r="P304" s="13">
        <v>0</v>
      </c>
      <c r="Q304" s="13">
        <v>0</v>
      </c>
    </row>
    <row r="305" spans="1:17" x14ac:dyDescent="0.25">
      <c r="A305" s="15" t="s">
        <v>287</v>
      </c>
      <c r="B305" s="16">
        <v>468220000</v>
      </c>
      <c r="C305" s="16">
        <v>468220000</v>
      </c>
      <c r="D305" s="16">
        <v>468220000</v>
      </c>
      <c r="E305" s="15">
        <v>176</v>
      </c>
      <c r="F305" s="16">
        <v>426346832</v>
      </c>
      <c r="G305" s="15">
        <v>177</v>
      </c>
      <c r="H305" s="16">
        <v>426346832</v>
      </c>
      <c r="I305" s="15">
        <v>177</v>
      </c>
      <c r="J305" s="16">
        <v>426346832</v>
      </c>
      <c r="K305" s="15">
        <v>152</v>
      </c>
      <c r="L305" s="16">
        <v>315545245</v>
      </c>
      <c r="M305" s="67">
        <v>1689.090764423077</v>
      </c>
      <c r="N305" s="67">
        <f>SUM(N296:N304)</f>
        <v>2210.6067035923434</v>
      </c>
      <c r="O305" s="67">
        <f t="shared" si="8"/>
        <v>5089.347826086957</v>
      </c>
      <c r="P305" s="16">
        <v>125000000</v>
      </c>
      <c r="Q305" s="16">
        <v>58413087</v>
      </c>
    </row>
    <row r="307" spans="1:17" x14ac:dyDescent="0.25">
      <c r="A307" s="78" t="s">
        <v>299</v>
      </c>
      <c r="B307" s="78"/>
      <c r="C307" s="78"/>
      <c r="D307" s="78"/>
      <c r="E307" s="78"/>
      <c r="F307" s="78"/>
      <c r="G307" s="78"/>
      <c r="H307" s="78"/>
      <c r="I307" s="78"/>
      <c r="J307" s="78"/>
      <c r="K307" s="78"/>
      <c r="L307" s="78"/>
      <c r="M307" s="78"/>
      <c r="N307" s="78"/>
      <c r="O307" s="78"/>
      <c r="P307" s="78"/>
      <c r="Q307" s="78"/>
    </row>
    <row r="308" spans="1:17" s="3" customFormat="1" ht="27" x14ac:dyDescent="0.15">
      <c r="A308" s="30" t="s">
        <v>0</v>
      </c>
      <c r="B308" s="30" t="s">
        <v>1</v>
      </c>
      <c r="C308" s="30" t="s">
        <v>2</v>
      </c>
      <c r="D308" s="30" t="s">
        <v>3</v>
      </c>
      <c r="E308" s="30" t="s">
        <v>4</v>
      </c>
      <c r="F308" s="30" t="s">
        <v>5</v>
      </c>
      <c r="G308" s="30" t="s">
        <v>6</v>
      </c>
      <c r="H308" s="30" t="s">
        <v>7</v>
      </c>
      <c r="I308" s="30" t="s">
        <v>8</v>
      </c>
      <c r="J308" s="30" t="s">
        <v>9</v>
      </c>
      <c r="K308" s="30" t="s">
        <v>10</v>
      </c>
      <c r="L308" s="30" t="s">
        <v>11</v>
      </c>
      <c r="M308" s="30" t="s">
        <v>344</v>
      </c>
      <c r="N308" s="30" t="s">
        <v>1009</v>
      </c>
      <c r="O308" s="30" t="s">
        <v>1012</v>
      </c>
      <c r="P308" s="30" t="s">
        <v>13</v>
      </c>
      <c r="Q308" s="30" t="s">
        <v>14</v>
      </c>
    </row>
    <row r="309" spans="1:17" x14ac:dyDescent="0.25">
      <c r="A309" s="18" t="s">
        <v>302</v>
      </c>
      <c r="B309" s="19">
        <v>1289449</v>
      </c>
      <c r="C309" s="19">
        <v>94948.64</v>
      </c>
      <c r="D309" s="19">
        <v>94948.64</v>
      </c>
      <c r="E309" s="20">
        <v>1</v>
      </c>
      <c r="F309" s="19">
        <v>1054449</v>
      </c>
      <c r="G309" s="20">
        <v>0</v>
      </c>
      <c r="H309" s="19">
        <v>0</v>
      </c>
      <c r="I309" s="20">
        <v>0</v>
      </c>
      <c r="J309" s="19">
        <v>0</v>
      </c>
      <c r="K309" s="20">
        <v>0</v>
      </c>
      <c r="L309" s="19">
        <v>0</v>
      </c>
      <c r="M309" s="35">
        <v>0.72209615384615389</v>
      </c>
      <c r="N309" s="35">
        <v>0.47014274105375098</v>
      </c>
      <c r="O309" s="35">
        <f>D309/92000</f>
        <v>1.0320504347826087</v>
      </c>
      <c r="P309" s="19">
        <v>0</v>
      </c>
      <c r="Q309" s="19">
        <v>0</v>
      </c>
    </row>
    <row r="310" spans="1:17" x14ac:dyDescent="0.25">
      <c r="A310" s="20" t="s">
        <v>303</v>
      </c>
      <c r="B310" s="19">
        <v>28040</v>
      </c>
      <c r="C310" s="19">
        <v>28040</v>
      </c>
      <c r="D310" s="19">
        <v>0</v>
      </c>
      <c r="E310" s="20">
        <v>1</v>
      </c>
      <c r="F310" s="19">
        <v>28040</v>
      </c>
      <c r="G310" s="20">
        <v>1</v>
      </c>
      <c r="H310" s="19">
        <v>28040</v>
      </c>
      <c r="I310" s="20">
        <v>1</v>
      </c>
      <c r="J310" s="19">
        <v>28040</v>
      </c>
      <c r="K310" s="20">
        <v>0</v>
      </c>
      <c r="L310" s="19">
        <v>0</v>
      </c>
      <c r="M310" s="35">
        <v>0</v>
      </c>
      <c r="N310" s="35">
        <v>0</v>
      </c>
      <c r="O310" s="35">
        <f t="shared" ref="O310:O355" si="9">D310/92000</f>
        <v>0</v>
      </c>
      <c r="P310" s="19">
        <v>4117</v>
      </c>
      <c r="Q310" s="19">
        <v>2078</v>
      </c>
    </row>
    <row r="311" spans="1:17" x14ac:dyDescent="0.25">
      <c r="A311" s="20" t="s">
        <v>304</v>
      </c>
      <c r="B311" s="19">
        <v>48931726</v>
      </c>
      <c r="C311" s="19">
        <v>36147983</v>
      </c>
      <c r="D311" s="19">
        <v>30786523.07</v>
      </c>
      <c r="E311" s="20">
        <v>7</v>
      </c>
      <c r="F311" s="19">
        <v>8999287</v>
      </c>
      <c r="G311" s="20">
        <v>6</v>
      </c>
      <c r="H311" s="19">
        <v>6891501</v>
      </c>
      <c r="I311" s="20">
        <v>6</v>
      </c>
      <c r="J311" s="19">
        <v>6891501</v>
      </c>
      <c r="K311" s="20">
        <v>4</v>
      </c>
      <c r="L311" s="19">
        <v>5912981</v>
      </c>
      <c r="M311" s="35">
        <v>314.15913461538463</v>
      </c>
      <c r="N311" s="35">
        <v>90.106359224241373</v>
      </c>
      <c r="O311" s="35">
        <f t="shared" si="9"/>
        <v>334.63612032608694</v>
      </c>
      <c r="P311" s="19">
        <v>0</v>
      </c>
      <c r="Q311" s="19">
        <v>0</v>
      </c>
    </row>
    <row r="312" spans="1:17" x14ac:dyDescent="0.25">
      <c r="A312" s="20" t="s">
        <v>305</v>
      </c>
      <c r="B312" s="19">
        <v>243232</v>
      </c>
      <c r="C312" s="19">
        <v>243232</v>
      </c>
      <c r="D312" s="19">
        <v>0</v>
      </c>
      <c r="E312" s="20">
        <v>1</v>
      </c>
      <c r="F312" s="19">
        <v>243232</v>
      </c>
      <c r="G312" s="20">
        <v>1</v>
      </c>
      <c r="H312" s="19">
        <v>243232</v>
      </c>
      <c r="I312" s="20">
        <v>0</v>
      </c>
      <c r="J312" s="19">
        <v>0</v>
      </c>
      <c r="K312" s="20">
        <v>0</v>
      </c>
      <c r="L312" s="19">
        <v>0</v>
      </c>
      <c r="M312" s="35">
        <v>0</v>
      </c>
      <c r="N312" s="35">
        <v>0</v>
      </c>
      <c r="O312" s="35">
        <f t="shared" si="9"/>
        <v>0</v>
      </c>
      <c r="P312" s="19">
        <v>0</v>
      </c>
      <c r="Q312" s="19">
        <v>0</v>
      </c>
    </row>
    <row r="313" spans="1:17" x14ac:dyDescent="0.25">
      <c r="A313" s="20" t="s">
        <v>306</v>
      </c>
      <c r="B313" s="19">
        <v>46603124</v>
      </c>
      <c r="C313" s="19">
        <v>13333324</v>
      </c>
      <c r="D313" s="19">
        <v>5060097</v>
      </c>
      <c r="E313" s="20">
        <v>5</v>
      </c>
      <c r="F313" s="19">
        <v>43825289</v>
      </c>
      <c r="G313" s="20">
        <v>4</v>
      </c>
      <c r="H313" s="19">
        <v>13333324</v>
      </c>
      <c r="I313" s="20">
        <v>2</v>
      </c>
      <c r="J313" s="19">
        <v>5060097.12</v>
      </c>
      <c r="K313" s="20">
        <v>1</v>
      </c>
      <c r="L313" s="19">
        <v>2500000</v>
      </c>
      <c r="M313" s="35">
        <v>2.563221153846154</v>
      </c>
      <c r="N313" s="35">
        <v>24.868076642231216</v>
      </c>
      <c r="O313" s="35">
        <f t="shared" si="9"/>
        <v>55.001054347826084</v>
      </c>
      <c r="P313" s="19">
        <v>0</v>
      </c>
      <c r="Q313" s="19">
        <v>0</v>
      </c>
    </row>
    <row r="314" spans="1:17" x14ac:dyDescent="0.25">
      <c r="A314" s="20" t="s">
        <v>307</v>
      </c>
      <c r="B314" s="19">
        <v>32030396</v>
      </c>
      <c r="C314" s="19">
        <v>32030396</v>
      </c>
      <c r="D314" s="19">
        <v>0</v>
      </c>
      <c r="E314" s="20">
        <v>3</v>
      </c>
      <c r="F314" s="19">
        <v>32030396</v>
      </c>
      <c r="G314" s="20">
        <v>3</v>
      </c>
      <c r="H314" s="19">
        <v>32030396</v>
      </c>
      <c r="I314" s="20">
        <v>1</v>
      </c>
      <c r="J314" s="19">
        <v>493947</v>
      </c>
      <c r="K314" s="20">
        <v>0</v>
      </c>
      <c r="L314" s="19">
        <v>0</v>
      </c>
      <c r="M314" s="35">
        <v>0</v>
      </c>
      <c r="N314" s="35">
        <v>0</v>
      </c>
      <c r="O314" s="35">
        <f t="shared" si="9"/>
        <v>0</v>
      </c>
      <c r="P314" s="19">
        <v>14626219</v>
      </c>
      <c r="Q314" s="19">
        <v>1977442</v>
      </c>
    </row>
    <row r="315" spans="1:17" x14ac:dyDescent="0.25">
      <c r="A315" s="20" t="s">
        <v>292</v>
      </c>
      <c r="B315" s="19">
        <v>300940</v>
      </c>
      <c r="C315" s="19">
        <v>300940</v>
      </c>
      <c r="D315" s="19">
        <v>300940</v>
      </c>
      <c r="E315" s="20">
        <v>1</v>
      </c>
      <c r="F315" s="19">
        <v>300940</v>
      </c>
      <c r="G315" s="20">
        <v>1</v>
      </c>
      <c r="H315" s="19">
        <v>300940</v>
      </c>
      <c r="I315" s="20">
        <v>1</v>
      </c>
      <c r="J315" s="19">
        <v>300940</v>
      </c>
      <c r="K315" s="20">
        <v>1</v>
      </c>
      <c r="L315" s="19">
        <v>300940</v>
      </c>
      <c r="M315" s="35">
        <v>2.7115384615384617</v>
      </c>
      <c r="N315" s="35">
        <v>1.7018457939999996</v>
      </c>
      <c r="O315" s="35">
        <f t="shared" si="9"/>
        <v>3.2710869565217391</v>
      </c>
      <c r="P315" s="19">
        <v>0</v>
      </c>
      <c r="Q315" s="19">
        <v>0</v>
      </c>
    </row>
    <row r="316" spans="1:17" x14ac:dyDescent="0.25">
      <c r="A316" s="20" t="s">
        <v>308</v>
      </c>
      <c r="B316" s="19">
        <v>4979571</v>
      </c>
      <c r="C316" s="19">
        <v>4979571</v>
      </c>
      <c r="D316" s="19">
        <v>245031</v>
      </c>
      <c r="E316" s="20">
        <v>1</v>
      </c>
      <c r="F316" s="19">
        <v>4979571</v>
      </c>
      <c r="G316" s="20">
        <v>1</v>
      </c>
      <c r="H316" s="19">
        <v>4979571</v>
      </c>
      <c r="I316" s="20">
        <v>1</v>
      </c>
      <c r="J316" s="19">
        <v>4979571</v>
      </c>
      <c r="K316" s="20">
        <v>0</v>
      </c>
      <c r="L316" s="19">
        <v>4979571</v>
      </c>
      <c r="M316" s="35">
        <v>0.26586538461538461</v>
      </c>
      <c r="N316" s="35">
        <v>1.2947438039999999</v>
      </c>
      <c r="O316" s="35">
        <f t="shared" si="9"/>
        <v>2.6633804347826087</v>
      </c>
      <c r="P316" s="19">
        <v>0</v>
      </c>
      <c r="Q316" s="19">
        <v>0</v>
      </c>
    </row>
    <row r="317" spans="1:17" x14ac:dyDescent="0.25">
      <c r="A317" s="20" t="s">
        <v>309</v>
      </c>
      <c r="B317" s="19">
        <v>133125</v>
      </c>
      <c r="C317" s="19">
        <v>133125</v>
      </c>
      <c r="D317" s="19">
        <v>86737</v>
      </c>
      <c r="E317" s="20">
        <v>1</v>
      </c>
      <c r="F317" s="19">
        <v>133125</v>
      </c>
      <c r="G317" s="20">
        <v>1</v>
      </c>
      <c r="H317" s="19">
        <v>133125</v>
      </c>
      <c r="I317" s="20">
        <v>1</v>
      </c>
      <c r="J317" s="19">
        <v>133125</v>
      </c>
      <c r="K317" s="20">
        <v>0</v>
      </c>
      <c r="L317" s="19">
        <v>0</v>
      </c>
      <c r="M317" s="35">
        <v>0.33750000000000002</v>
      </c>
      <c r="N317" s="35">
        <v>0.33124860300000003</v>
      </c>
      <c r="O317" s="35">
        <f t="shared" si="9"/>
        <v>0.94279347826086957</v>
      </c>
      <c r="P317" s="19">
        <v>0</v>
      </c>
      <c r="Q317" s="19">
        <v>0</v>
      </c>
    </row>
    <row r="318" spans="1:17" x14ac:dyDescent="0.25">
      <c r="A318" s="20" t="s">
        <v>310</v>
      </c>
      <c r="B318" s="19">
        <v>10160215</v>
      </c>
      <c r="C318" s="19">
        <v>9723129.4600000009</v>
      </c>
      <c r="D318" s="19">
        <v>5596228.0499999998</v>
      </c>
      <c r="E318" s="20">
        <v>59</v>
      </c>
      <c r="F318" s="19">
        <v>9723129.4600000009</v>
      </c>
      <c r="G318" s="20">
        <v>47</v>
      </c>
      <c r="H318" s="19">
        <v>9723129.4600000009</v>
      </c>
      <c r="I318" s="20">
        <v>47</v>
      </c>
      <c r="J318" s="19">
        <v>9723129.4600000009</v>
      </c>
      <c r="K318" s="20">
        <v>13</v>
      </c>
      <c r="L318" s="19">
        <v>954222</v>
      </c>
      <c r="M318" s="35">
        <v>17.221153846153847</v>
      </c>
      <c r="N318" s="35">
        <v>18.884920076224834</v>
      </c>
      <c r="O318" s="35">
        <f t="shared" si="9"/>
        <v>60.828565760869566</v>
      </c>
      <c r="P318" s="19">
        <v>0</v>
      </c>
      <c r="Q318" s="19">
        <v>0</v>
      </c>
    </row>
    <row r="319" spans="1:17" x14ac:dyDescent="0.25">
      <c r="A319" s="20" t="s">
        <v>311</v>
      </c>
      <c r="B319" s="19">
        <v>1590055</v>
      </c>
      <c r="C319" s="19">
        <v>1590055</v>
      </c>
      <c r="D319" s="19">
        <v>1056847</v>
      </c>
      <c r="E319" s="20">
        <v>2</v>
      </c>
      <c r="F319" s="19">
        <v>1590055</v>
      </c>
      <c r="G319" s="20">
        <v>2</v>
      </c>
      <c r="H319" s="19">
        <v>1590055</v>
      </c>
      <c r="I319" s="20">
        <v>2</v>
      </c>
      <c r="J319" s="19">
        <v>1590055</v>
      </c>
      <c r="K319" s="20">
        <v>1</v>
      </c>
      <c r="L319" s="19">
        <v>1056847</v>
      </c>
      <c r="M319" s="35">
        <v>7.35</v>
      </c>
      <c r="N319" s="35">
        <v>5.1471999690038226</v>
      </c>
      <c r="O319" s="35">
        <f t="shared" si="9"/>
        <v>11.487467391304348</v>
      </c>
      <c r="P319" s="19">
        <v>0</v>
      </c>
      <c r="Q319" s="19">
        <v>0</v>
      </c>
    </row>
    <row r="320" spans="1:17" x14ac:dyDescent="0.25">
      <c r="A320" s="20" t="s">
        <v>312</v>
      </c>
      <c r="B320" s="19">
        <v>34618</v>
      </c>
      <c r="C320" s="19">
        <v>0</v>
      </c>
      <c r="D320" s="19">
        <v>0</v>
      </c>
      <c r="E320" s="20">
        <v>1</v>
      </c>
      <c r="F320" s="19">
        <v>34618</v>
      </c>
      <c r="G320" s="20">
        <v>0</v>
      </c>
      <c r="H320" s="19">
        <v>0</v>
      </c>
      <c r="I320" s="20">
        <v>0</v>
      </c>
      <c r="J320" s="19">
        <v>0</v>
      </c>
      <c r="K320" s="20">
        <v>0</v>
      </c>
      <c r="L320" s="19">
        <v>0</v>
      </c>
      <c r="M320" s="35">
        <v>0</v>
      </c>
      <c r="N320" s="35">
        <v>0</v>
      </c>
      <c r="O320" s="35">
        <f t="shared" si="9"/>
        <v>0</v>
      </c>
      <c r="P320" s="19">
        <v>0</v>
      </c>
      <c r="Q320" s="19">
        <v>0</v>
      </c>
    </row>
    <row r="321" spans="1:17" x14ac:dyDescent="0.25">
      <c r="A321" s="20" t="s">
        <v>313</v>
      </c>
      <c r="B321" s="19">
        <v>254793</v>
      </c>
      <c r="C321" s="19">
        <v>254793</v>
      </c>
      <c r="D321" s="19">
        <v>0</v>
      </c>
      <c r="E321" s="20">
        <v>1</v>
      </c>
      <c r="F321" s="19">
        <v>254793</v>
      </c>
      <c r="G321" s="20">
        <v>1</v>
      </c>
      <c r="H321" s="19">
        <v>254793</v>
      </c>
      <c r="I321" s="20">
        <v>1</v>
      </c>
      <c r="J321" s="19">
        <v>254793</v>
      </c>
      <c r="K321" s="20">
        <v>0</v>
      </c>
      <c r="L321" s="19">
        <v>0</v>
      </c>
      <c r="M321" s="35">
        <v>0</v>
      </c>
      <c r="N321" s="35">
        <v>0</v>
      </c>
      <c r="O321" s="35">
        <f t="shared" si="9"/>
        <v>0</v>
      </c>
      <c r="P321" s="19">
        <v>0</v>
      </c>
      <c r="Q321" s="19">
        <v>0</v>
      </c>
    </row>
    <row r="322" spans="1:17" x14ac:dyDescent="0.25">
      <c r="A322" s="20" t="s">
        <v>314</v>
      </c>
      <c r="B322" s="19">
        <v>36559</v>
      </c>
      <c r="C322" s="19">
        <v>31550</v>
      </c>
      <c r="D322" s="19">
        <v>0</v>
      </c>
      <c r="E322" s="20">
        <v>1</v>
      </c>
      <c r="F322" s="19">
        <v>31550</v>
      </c>
      <c r="G322" s="20">
        <v>1</v>
      </c>
      <c r="H322" s="19">
        <v>31550</v>
      </c>
      <c r="I322" s="20">
        <v>1</v>
      </c>
      <c r="J322" s="19">
        <v>31550</v>
      </c>
      <c r="K322" s="20">
        <v>0</v>
      </c>
      <c r="L322" s="19">
        <v>0</v>
      </c>
      <c r="M322" s="35">
        <v>0</v>
      </c>
      <c r="N322" s="35">
        <v>0</v>
      </c>
      <c r="O322" s="35">
        <f t="shared" si="9"/>
        <v>0</v>
      </c>
      <c r="P322" s="19">
        <v>0</v>
      </c>
      <c r="Q322" s="19">
        <v>0</v>
      </c>
    </row>
    <row r="323" spans="1:17" x14ac:dyDescent="0.25">
      <c r="A323" s="20" t="s">
        <v>294</v>
      </c>
      <c r="B323" s="19">
        <v>8185197</v>
      </c>
      <c r="C323" s="19">
        <v>7149334</v>
      </c>
      <c r="D323" s="19">
        <v>852</v>
      </c>
      <c r="E323" s="20">
        <v>1</v>
      </c>
      <c r="F323" s="19">
        <v>5000000</v>
      </c>
      <c r="G323" s="20">
        <v>1</v>
      </c>
      <c r="H323" s="19">
        <v>6547720</v>
      </c>
      <c r="I323" s="20">
        <v>1</v>
      </c>
      <c r="J323" s="19">
        <v>6547720</v>
      </c>
      <c r="K323" s="20">
        <v>0</v>
      </c>
      <c r="L323" s="19">
        <v>0</v>
      </c>
      <c r="M323" s="35">
        <v>2.8846153846153848E-3</v>
      </c>
      <c r="N323" s="35">
        <v>3.8048615999999999E-3</v>
      </c>
      <c r="O323" s="35">
        <f t="shared" si="9"/>
        <v>9.2608695652173917E-3</v>
      </c>
      <c r="P323" s="19">
        <v>0</v>
      </c>
      <c r="Q323" s="19">
        <v>0</v>
      </c>
    </row>
    <row r="324" spans="1:17" x14ac:dyDescent="0.25">
      <c r="A324" s="20" t="s">
        <v>315</v>
      </c>
      <c r="B324" s="19">
        <v>15176485</v>
      </c>
      <c r="C324" s="19">
        <v>9377914</v>
      </c>
      <c r="D324" s="19">
        <v>526572</v>
      </c>
      <c r="E324" s="20">
        <v>6</v>
      </c>
      <c r="F324" s="19">
        <v>15176485</v>
      </c>
      <c r="G324" s="20">
        <v>4</v>
      </c>
      <c r="H324" s="19">
        <v>9377914</v>
      </c>
      <c r="I324" s="20">
        <v>3</v>
      </c>
      <c r="J324" s="19">
        <v>6377914</v>
      </c>
      <c r="K324" s="20">
        <v>1</v>
      </c>
      <c r="L324" s="19">
        <v>400000</v>
      </c>
      <c r="M324" s="35">
        <v>3.2749999999999999</v>
      </c>
      <c r="N324" s="35">
        <v>2.3206094115526619</v>
      </c>
      <c r="O324" s="35">
        <f t="shared" si="9"/>
        <v>5.7236086956521737</v>
      </c>
      <c r="P324" s="19">
        <v>0</v>
      </c>
      <c r="Q324" s="19">
        <v>0</v>
      </c>
    </row>
    <row r="325" spans="1:17" x14ac:dyDescent="0.25">
      <c r="A325" s="20" t="s">
        <v>316</v>
      </c>
      <c r="B325" s="19">
        <v>51513648</v>
      </c>
      <c r="C325" s="19">
        <v>19234535</v>
      </c>
      <c r="D325" s="19">
        <v>972612</v>
      </c>
      <c r="E325" s="20">
        <v>36</v>
      </c>
      <c r="F325" s="19">
        <v>19548600</v>
      </c>
      <c r="G325" s="20">
        <v>32</v>
      </c>
      <c r="H325" s="19">
        <v>18968448</v>
      </c>
      <c r="I325" s="20">
        <v>32</v>
      </c>
      <c r="J325" s="19">
        <v>18968448</v>
      </c>
      <c r="K325" s="20">
        <v>0</v>
      </c>
      <c r="L325" s="19">
        <v>0</v>
      </c>
      <c r="M325" s="35">
        <v>4.0432692307692308</v>
      </c>
      <c r="N325" s="35">
        <v>4.3533102466534856</v>
      </c>
      <c r="O325" s="35">
        <f t="shared" si="9"/>
        <v>10.571869565217391</v>
      </c>
      <c r="P325" s="19">
        <v>0</v>
      </c>
      <c r="Q325" s="19">
        <v>0</v>
      </c>
    </row>
    <row r="326" spans="1:17" x14ac:dyDescent="0.25">
      <c r="A326" s="20" t="s">
        <v>317</v>
      </c>
      <c r="B326" s="19">
        <v>7380854</v>
      </c>
      <c r="C326" s="19">
        <v>0</v>
      </c>
      <c r="D326" s="19">
        <v>0</v>
      </c>
      <c r="E326" s="20">
        <v>1</v>
      </c>
      <c r="F326" s="19">
        <v>7380854</v>
      </c>
      <c r="G326" s="20">
        <v>0</v>
      </c>
      <c r="H326" s="19">
        <v>0</v>
      </c>
      <c r="I326" s="20">
        <v>0</v>
      </c>
      <c r="J326" s="19">
        <v>0</v>
      </c>
      <c r="K326" s="20">
        <v>0</v>
      </c>
      <c r="L326" s="19">
        <v>0</v>
      </c>
      <c r="M326" s="35">
        <v>0</v>
      </c>
      <c r="N326" s="35">
        <v>0</v>
      </c>
      <c r="O326" s="35">
        <f t="shared" si="9"/>
        <v>0</v>
      </c>
      <c r="P326" s="19">
        <v>0</v>
      </c>
      <c r="Q326" s="19">
        <v>0</v>
      </c>
    </row>
    <row r="327" spans="1:17" x14ac:dyDescent="0.25">
      <c r="A327" s="20" t="s">
        <v>318</v>
      </c>
      <c r="B327" s="19">
        <v>1851573</v>
      </c>
      <c r="C327" s="19">
        <v>1806843</v>
      </c>
      <c r="D327" s="19">
        <v>0</v>
      </c>
      <c r="E327" s="20">
        <v>1</v>
      </c>
      <c r="F327" s="19">
        <v>1806843</v>
      </c>
      <c r="G327" s="20">
        <v>1</v>
      </c>
      <c r="H327" s="19">
        <v>1806843</v>
      </c>
      <c r="I327" s="20">
        <v>1</v>
      </c>
      <c r="J327" s="19">
        <v>1806843</v>
      </c>
      <c r="K327" s="20">
        <v>0</v>
      </c>
      <c r="L327" s="19">
        <v>0</v>
      </c>
      <c r="M327" s="35">
        <v>0</v>
      </c>
      <c r="N327" s="35">
        <v>0</v>
      </c>
      <c r="O327" s="35">
        <f t="shared" si="9"/>
        <v>0</v>
      </c>
      <c r="P327" s="19">
        <v>8519500</v>
      </c>
      <c r="Q327" s="19">
        <v>3152227</v>
      </c>
    </row>
    <row r="328" spans="1:17" x14ac:dyDescent="0.25">
      <c r="A328" s="20" t="s">
        <v>319</v>
      </c>
      <c r="B328" s="19">
        <v>2308667</v>
      </c>
      <c r="C328" s="19">
        <v>727973</v>
      </c>
      <c r="D328" s="19">
        <v>9171</v>
      </c>
      <c r="E328" s="20">
        <v>2</v>
      </c>
      <c r="F328" s="19">
        <v>1169419</v>
      </c>
      <c r="G328" s="20">
        <v>1</v>
      </c>
      <c r="H328" s="19">
        <v>719419</v>
      </c>
      <c r="I328" s="20">
        <v>1</v>
      </c>
      <c r="J328" s="19">
        <v>719419</v>
      </c>
      <c r="K328" s="20">
        <v>0</v>
      </c>
      <c r="L328" s="19">
        <v>0</v>
      </c>
      <c r="M328" s="35">
        <v>0.2360576923076923</v>
      </c>
      <c r="N328" s="35">
        <v>4.5919027707283906E-2</v>
      </c>
      <c r="O328" s="35">
        <f t="shared" si="9"/>
        <v>9.9684782608695649E-2</v>
      </c>
      <c r="P328" s="19">
        <v>0</v>
      </c>
      <c r="Q328" s="19">
        <v>0</v>
      </c>
    </row>
    <row r="329" spans="1:17" x14ac:dyDescent="0.25">
      <c r="A329" s="20" t="s">
        <v>320</v>
      </c>
      <c r="B329" s="19">
        <v>2847482</v>
      </c>
      <c r="C329" s="19">
        <v>0</v>
      </c>
      <c r="D329" s="19">
        <v>0</v>
      </c>
      <c r="E329" s="20">
        <v>1</v>
      </c>
      <c r="F329" s="19">
        <v>400000</v>
      </c>
      <c r="G329" s="20">
        <v>0</v>
      </c>
      <c r="H329" s="19">
        <v>0</v>
      </c>
      <c r="I329" s="20">
        <v>0</v>
      </c>
      <c r="J329" s="19">
        <v>0</v>
      </c>
      <c r="K329" s="20">
        <v>0</v>
      </c>
      <c r="L329" s="19">
        <v>0</v>
      </c>
      <c r="M329" s="35">
        <v>0</v>
      </c>
      <c r="N329" s="35">
        <v>0</v>
      </c>
      <c r="O329" s="35">
        <f t="shared" si="9"/>
        <v>0</v>
      </c>
      <c r="P329" s="19">
        <v>0</v>
      </c>
      <c r="Q329" s="19">
        <v>0</v>
      </c>
    </row>
    <row r="330" spans="1:17" x14ac:dyDescent="0.25">
      <c r="A330" s="20" t="s">
        <v>321</v>
      </c>
      <c r="B330" s="19">
        <v>66600791</v>
      </c>
      <c r="C330" s="19">
        <v>47211042.710000001</v>
      </c>
      <c r="D330" s="19">
        <v>45649894.799999997</v>
      </c>
      <c r="E330" s="20">
        <v>1</v>
      </c>
      <c r="F330" s="19">
        <v>17297</v>
      </c>
      <c r="G330" s="20">
        <v>1</v>
      </c>
      <c r="H330" s="19">
        <v>17297</v>
      </c>
      <c r="I330" s="20">
        <v>2</v>
      </c>
      <c r="J330" s="19">
        <v>51.6</v>
      </c>
      <c r="K330" s="20">
        <v>0</v>
      </c>
      <c r="L330" s="19">
        <v>0</v>
      </c>
      <c r="M330" s="35">
        <v>74.341826923076923</v>
      </c>
      <c r="N330" s="35">
        <v>159.09534965424709</v>
      </c>
      <c r="O330" s="35">
        <f t="shared" si="9"/>
        <v>496.19450869565213</v>
      </c>
      <c r="P330" s="19">
        <v>1323597461</v>
      </c>
      <c r="Q330" s="19">
        <v>764854906</v>
      </c>
    </row>
    <row r="331" spans="1:17" x14ac:dyDescent="0.25">
      <c r="A331" s="20" t="s">
        <v>322</v>
      </c>
      <c r="B331" s="19">
        <v>254407861</v>
      </c>
      <c r="C331" s="19">
        <v>241418309</v>
      </c>
      <c r="D331" s="19">
        <v>11971811</v>
      </c>
      <c r="E331" s="20">
        <v>12</v>
      </c>
      <c r="F331" s="19">
        <v>241418309</v>
      </c>
      <c r="G331" s="20">
        <v>12</v>
      </c>
      <c r="H331" s="19">
        <v>241418309</v>
      </c>
      <c r="I331" s="20">
        <v>12</v>
      </c>
      <c r="J331" s="19">
        <v>241418309</v>
      </c>
      <c r="K331" s="20">
        <v>0</v>
      </c>
      <c r="L331" s="19">
        <v>0</v>
      </c>
      <c r="M331" s="35">
        <v>21.766826923076923</v>
      </c>
      <c r="N331" s="35">
        <v>53.706458907906452</v>
      </c>
      <c r="O331" s="35">
        <f t="shared" si="9"/>
        <v>130.1283804347826</v>
      </c>
      <c r="P331" s="19">
        <v>0</v>
      </c>
      <c r="Q331" s="19">
        <v>0</v>
      </c>
    </row>
    <row r="332" spans="1:17" x14ac:dyDescent="0.25">
      <c r="A332" s="20" t="s">
        <v>323</v>
      </c>
      <c r="B332" s="19">
        <v>409946</v>
      </c>
      <c r="C332" s="19">
        <v>409946</v>
      </c>
      <c r="D332" s="19">
        <v>99050</v>
      </c>
      <c r="E332" s="20">
        <v>4</v>
      </c>
      <c r="F332" s="19">
        <v>409946</v>
      </c>
      <c r="G332" s="20">
        <v>3</v>
      </c>
      <c r="H332" s="19">
        <v>310896</v>
      </c>
      <c r="I332" s="20">
        <v>3</v>
      </c>
      <c r="J332" s="19">
        <v>310896</v>
      </c>
      <c r="K332" s="20">
        <v>1</v>
      </c>
      <c r="L332" s="19">
        <v>99050</v>
      </c>
      <c r="M332" s="35">
        <v>8.4499999999999993</v>
      </c>
      <c r="N332" s="35">
        <v>0.44233749</v>
      </c>
      <c r="O332" s="35">
        <f t="shared" si="9"/>
        <v>1.0766304347826088</v>
      </c>
      <c r="P332" s="19">
        <v>40995</v>
      </c>
      <c r="Q332" s="19">
        <v>0</v>
      </c>
    </row>
    <row r="333" spans="1:17" x14ac:dyDescent="0.25">
      <c r="A333" s="20" t="s">
        <v>324</v>
      </c>
      <c r="B333" s="19">
        <v>861850</v>
      </c>
      <c r="C333" s="19">
        <v>861850</v>
      </c>
      <c r="D333" s="19">
        <v>568429</v>
      </c>
      <c r="E333" s="20">
        <v>4</v>
      </c>
      <c r="F333" s="19">
        <v>889446</v>
      </c>
      <c r="G333" s="20">
        <v>4</v>
      </c>
      <c r="H333" s="19">
        <v>861850</v>
      </c>
      <c r="I333" s="20">
        <v>2</v>
      </c>
      <c r="J333" s="19">
        <v>680668</v>
      </c>
      <c r="K333" s="20">
        <v>1</v>
      </c>
      <c r="L333" s="19">
        <v>172404</v>
      </c>
      <c r="M333" s="35">
        <v>0.26682692307692307</v>
      </c>
      <c r="N333" s="35">
        <v>3.0035788359999995</v>
      </c>
      <c r="O333" s="35">
        <f t="shared" si="9"/>
        <v>6.1785760869565216</v>
      </c>
      <c r="P333" s="19">
        <v>0</v>
      </c>
      <c r="Q333" s="19">
        <v>0</v>
      </c>
    </row>
    <row r="334" spans="1:17" x14ac:dyDescent="0.25">
      <c r="A334" s="20" t="s">
        <v>325</v>
      </c>
      <c r="B334" s="19">
        <v>6412487</v>
      </c>
      <c r="C334" s="19">
        <v>6412487</v>
      </c>
      <c r="D334" s="19">
        <v>589762.74</v>
      </c>
      <c r="E334" s="20">
        <v>1</v>
      </c>
      <c r="F334" s="19">
        <v>6412487</v>
      </c>
      <c r="G334" s="20">
        <v>1</v>
      </c>
      <c r="H334" s="19">
        <v>6412487</v>
      </c>
      <c r="I334" s="20">
        <v>1</v>
      </c>
      <c r="J334" s="19">
        <v>6412487</v>
      </c>
      <c r="K334" s="20">
        <v>0</v>
      </c>
      <c r="L334" s="19">
        <v>0</v>
      </c>
      <c r="M334" s="35">
        <v>3.7372596153846156</v>
      </c>
      <c r="N334" s="35">
        <v>2.9338927026779995</v>
      </c>
      <c r="O334" s="35">
        <f t="shared" si="9"/>
        <v>6.4104645652173913</v>
      </c>
      <c r="P334" s="19">
        <v>0</v>
      </c>
      <c r="Q334" s="19">
        <v>0</v>
      </c>
    </row>
    <row r="335" spans="1:17" x14ac:dyDescent="0.25">
      <c r="A335" s="20" t="s">
        <v>326</v>
      </c>
      <c r="B335" s="19">
        <v>1131452</v>
      </c>
      <c r="C335" s="19">
        <v>1131452</v>
      </c>
      <c r="D335" s="19">
        <v>1131452</v>
      </c>
      <c r="E335" s="20">
        <v>0</v>
      </c>
      <c r="F335" s="19">
        <v>0</v>
      </c>
      <c r="G335" s="20">
        <v>0</v>
      </c>
      <c r="H335" s="19">
        <v>0</v>
      </c>
      <c r="I335" s="20">
        <v>0</v>
      </c>
      <c r="J335" s="19">
        <v>0</v>
      </c>
      <c r="K335" s="20">
        <v>0</v>
      </c>
      <c r="L335" s="19">
        <v>0</v>
      </c>
      <c r="M335" s="35">
        <v>2.9793269230769233</v>
      </c>
      <c r="N335" s="35">
        <v>5.9785923679999993</v>
      </c>
      <c r="O335" s="35">
        <f t="shared" si="9"/>
        <v>12.298391304347826</v>
      </c>
      <c r="P335" s="19">
        <v>277080</v>
      </c>
      <c r="Q335" s="19">
        <v>115080</v>
      </c>
    </row>
    <row r="336" spans="1:17" x14ac:dyDescent="0.25">
      <c r="A336" s="20" t="s">
        <v>327</v>
      </c>
      <c r="B336" s="19">
        <v>1414728</v>
      </c>
      <c r="C336" s="19">
        <v>0</v>
      </c>
      <c r="D336" s="19">
        <v>0</v>
      </c>
      <c r="E336" s="20">
        <v>1</v>
      </c>
      <c r="F336" s="19">
        <v>1414728</v>
      </c>
      <c r="G336" s="20">
        <v>0</v>
      </c>
      <c r="H336" s="19">
        <v>0</v>
      </c>
      <c r="I336" s="20">
        <v>0</v>
      </c>
      <c r="J336" s="19">
        <v>0</v>
      </c>
      <c r="K336" s="20">
        <v>0</v>
      </c>
      <c r="L336" s="19">
        <v>0</v>
      </c>
      <c r="M336" s="35">
        <v>0</v>
      </c>
      <c r="N336" s="35">
        <v>0</v>
      </c>
      <c r="O336" s="35">
        <f t="shared" si="9"/>
        <v>0</v>
      </c>
      <c r="P336" s="19">
        <v>0</v>
      </c>
      <c r="Q336" s="19">
        <v>0</v>
      </c>
    </row>
    <row r="337" spans="1:17" x14ac:dyDescent="0.25">
      <c r="A337" s="18" t="s">
        <v>328</v>
      </c>
      <c r="B337" s="19">
        <v>640070</v>
      </c>
      <c r="C337" s="19">
        <v>480</v>
      </c>
      <c r="D337" s="19">
        <v>480</v>
      </c>
      <c r="E337" s="20">
        <v>1</v>
      </c>
      <c r="F337" s="19">
        <v>0</v>
      </c>
      <c r="G337" s="20">
        <v>1</v>
      </c>
      <c r="H337" s="19">
        <v>0</v>
      </c>
      <c r="I337" s="20">
        <v>0</v>
      </c>
      <c r="J337" s="19">
        <v>0</v>
      </c>
      <c r="K337" s="20">
        <v>0</v>
      </c>
      <c r="L337" s="19">
        <v>0</v>
      </c>
      <c r="M337" s="35">
        <v>2.403846153846154E-3</v>
      </c>
      <c r="N337" s="35">
        <v>2.6942400000000001E-3</v>
      </c>
      <c r="O337" s="35">
        <f t="shared" si="9"/>
        <v>5.2173913043478265E-3</v>
      </c>
      <c r="P337" s="19">
        <v>0</v>
      </c>
      <c r="Q337" s="19">
        <v>0</v>
      </c>
    </row>
    <row r="338" spans="1:17" x14ac:dyDescent="0.25">
      <c r="A338" s="20" t="s">
        <v>329</v>
      </c>
      <c r="B338" s="19">
        <v>18482383</v>
      </c>
      <c r="C338" s="19">
        <v>18482383</v>
      </c>
      <c r="D338" s="19">
        <v>4071646</v>
      </c>
      <c r="E338" s="20">
        <v>0</v>
      </c>
      <c r="F338" s="19">
        <v>0</v>
      </c>
      <c r="G338" s="20">
        <v>2</v>
      </c>
      <c r="H338" s="19">
        <v>18482383</v>
      </c>
      <c r="I338" s="20">
        <v>1</v>
      </c>
      <c r="J338" s="19">
        <v>18482383</v>
      </c>
      <c r="K338" s="20">
        <v>0</v>
      </c>
      <c r="L338" s="19">
        <v>0</v>
      </c>
      <c r="M338" s="35">
        <v>7.1538461538461542</v>
      </c>
      <c r="N338" s="35">
        <v>18.770567569114728</v>
      </c>
      <c r="O338" s="35">
        <f t="shared" si="9"/>
        <v>44.257021739130437</v>
      </c>
      <c r="P338" s="19">
        <v>3080397</v>
      </c>
      <c r="Q338" s="19">
        <v>0</v>
      </c>
    </row>
    <row r="339" spans="1:17" x14ac:dyDescent="0.25">
      <c r="A339" s="20" t="s">
        <v>330</v>
      </c>
      <c r="B339" s="19">
        <v>675314</v>
      </c>
      <c r="C339" s="19">
        <v>246243</v>
      </c>
      <c r="D339" s="19">
        <v>121753</v>
      </c>
      <c r="E339" s="20">
        <v>2</v>
      </c>
      <c r="F339" s="19">
        <v>246243</v>
      </c>
      <c r="G339" s="20">
        <v>2</v>
      </c>
      <c r="H339" s="19">
        <v>246243</v>
      </c>
      <c r="I339" s="20">
        <v>2</v>
      </c>
      <c r="J339" s="19">
        <v>121753</v>
      </c>
      <c r="K339" s="20">
        <v>0</v>
      </c>
      <c r="L339" s="19">
        <v>0</v>
      </c>
      <c r="M339" s="35">
        <v>0.21249999999999999</v>
      </c>
      <c r="N339" s="35">
        <v>0.42428980465752264</v>
      </c>
      <c r="O339" s="35">
        <f t="shared" si="9"/>
        <v>1.3234021739130435</v>
      </c>
      <c r="P339" s="19">
        <v>0</v>
      </c>
      <c r="Q339" s="19">
        <v>0</v>
      </c>
    </row>
    <row r="340" spans="1:17" x14ac:dyDescent="0.25">
      <c r="A340" s="20" t="s">
        <v>331</v>
      </c>
      <c r="B340" s="19">
        <v>2425343</v>
      </c>
      <c r="C340" s="19">
        <v>2425300</v>
      </c>
      <c r="D340" s="19">
        <v>76598</v>
      </c>
      <c r="E340" s="20">
        <v>1</v>
      </c>
      <c r="F340" s="19">
        <v>76598</v>
      </c>
      <c r="G340" s="20">
        <v>1</v>
      </c>
      <c r="H340" s="19">
        <v>76598</v>
      </c>
      <c r="I340" s="20">
        <v>1</v>
      </c>
      <c r="J340" s="19">
        <v>76598</v>
      </c>
      <c r="K340" s="20">
        <v>1</v>
      </c>
      <c r="L340" s="19">
        <v>76598</v>
      </c>
      <c r="M340" s="35">
        <v>1.2692307692307692</v>
      </c>
      <c r="N340" s="35">
        <v>0.40431304892313213</v>
      </c>
      <c r="O340" s="35">
        <f t="shared" si="9"/>
        <v>0.83258695652173909</v>
      </c>
      <c r="P340" s="19">
        <v>0</v>
      </c>
      <c r="Q340" s="19">
        <v>0</v>
      </c>
    </row>
    <row r="341" spans="1:17" x14ac:dyDescent="0.25">
      <c r="A341" s="20" t="s">
        <v>296</v>
      </c>
      <c r="B341" s="19">
        <v>753399</v>
      </c>
      <c r="C341" s="19">
        <v>753399</v>
      </c>
      <c r="D341" s="19">
        <v>0</v>
      </c>
      <c r="E341" s="20">
        <v>1</v>
      </c>
      <c r="F341" s="19">
        <v>753399</v>
      </c>
      <c r="G341" s="20">
        <v>1</v>
      </c>
      <c r="H341" s="19">
        <v>753399</v>
      </c>
      <c r="I341" s="20">
        <v>0</v>
      </c>
      <c r="J341" s="19">
        <v>0</v>
      </c>
      <c r="K341" s="20">
        <v>0</v>
      </c>
      <c r="L341" s="19">
        <v>0</v>
      </c>
      <c r="M341" s="35">
        <v>0</v>
      </c>
      <c r="N341" s="35">
        <v>0</v>
      </c>
      <c r="O341" s="35">
        <f t="shared" si="9"/>
        <v>0</v>
      </c>
      <c r="P341" s="19">
        <v>0</v>
      </c>
      <c r="Q341" s="19">
        <v>0</v>
      </c>
    </row>
    <row r="342" spans="1:17" x14ac:dyDescent="0.25">
      <c r="A342" s="20" t="s">
        <v>332</v>
      </c>
      <c r="B342" s="19">
        <v>460000</v>
      </c>
      <c r="C342" s="19">
        <v>460000</v>
      </c>
      <c r="D342" s="19">
        <v>0</v>
      </c>
      <c r="E342" s="20">
        <v>0</v>
      </c>
      <c r="F342" s="19">
        <v>0</v>
      </c>
      <c r="G342" s="20">
        <v>0</v>
      </c>
      <c r="H342" s="19">
        <v>0</v>
      </c>
      <c r="I342" s="20">
        <v>0</v>
      </c>
      <c r="J342" s="19">
        <v>0</v>
      </c>
      <c r="K342" s="20">
        <v>0</v>
      </c>
      <c r="L342" s="19">
        <v>0</v>
      </c>
      <c r="M342" s="35">
        <v>0</v>
      </c>
      <c r="N342" s="35">
        <v>0</v>
      </c>
      <c r="O342" s="35">
        <f t="shared" si="9"/>
        <v>0</v>
      </c>
      <c r="P342" s="19">
        <v>600000</v>
      </c>
      <c r="Q342" s="19">
        <v>1003783</v>
      </c>
    </row>
    <row r="343" spans="1:17" x14ac:dyDescent="0.25">
      <c r="A343" s="20" t="s">
        <v>333</v>
      </c>
      <c r="B343" s="19">
        <v>946296</v>
      </c>
      <c r="C343" s="19">
        <v>946296</v>
      </c>
      <c r="D343" s="19">
        <v>946296</v>
      </c>
      <c r="E343" s="20">
        <v>0</v>
      </c>
      <c r="F343" s="19">
        <v>0</v>
      </c>
      <c r="G343" s="20">
        <v>0</v>
      </c>
      <c r="H343" s="19">
        <v>0</v>
      </c>
      <c r="I343" s="20">
        <v>0</v>
      </c>
      <c r="J343" s="19">
        <v>0</v>
      </c>
      <c r="K343" s="20">
        <v>0</v>
      </c>
      <c r="L343" s="19">
        <v>0</v>
      </c>
      <c r="M343" s="35">
        <v>19.46033653846154</v>
      </c>
      <c r="N343" s="35">
        <v>2.5758177120000001</v>
      </c>
      <c r="O343" s="35">
        <f t="shared" si="9"/>
        <v>10.285826086956522</v>
      </c>
      <c r="P343" s="19">
        <v>0</v>
      </c>
      <c r="Q343" s="19">
        <v>0</v>
      </c>
    </row>
    <row r="344" spans="1:17" x14ac:dyDescent="0.25">
      <c r="A344" s="20" t="s">
        <v>334</v>
      </c>
      <c r="B344" s="19">
        <v>2010984</v>
      </c>
      <c r="C344" s="19">
        <v>2010984</v>
      </c>
      <c r="D344" s="19">
        <v>400000</v>
      </c>
      <c r="E344" s="20">
        <v>0</v>
      </c>
      <c r="F344" s="19">
        <v>0</v>
      </c>
      <c r="G344" s="20">
        <v>0</v>
      </c>
      <c r="H344" s="19">
        <v>0</v>
      </c>
      <c r="I344" s="20">
        <v>0</v>
      </c>
      <c r="J344" s="19">
        <v>0</v>
      </c>
      <c r="K344" s="20">
        <v>0</v>
      </c>
      <c r="L344" s="19">
        <v>0</v>
      </c>
      <c r="M344" s="35">
        <v>0.60096153846153844</v>
      </c>
      <c r="N344" s="35">
        <v>2.1135999999999999</v>
      </c>
      <c r="O344" s="35">
        <f t="shared" si="9"/>
        <v>4.3478260869565215</v>
      </c>
      <c r="P344" s="19">
        <v>0</v>
      </c>
      <c r="Q344" s="19">
        <v>0</v>
      </c>
    </row>
    <row r="345" spans="1:17" x14ac:dyDescent="0.25">
      <c r="A345" s="20" t="s">
        <v>335</v>
      </c>
      <c r="B345" s="19">
        <v>48263671</v>
      </c>
      <c r="C345" s="19">
        <v>20315659</v>
      </c>
      <c r="D345" s="19">
        <v>3492308</v>
      </c>
      <c r="E345" s="20">
        <v>11</v>
      </c>
      <c r="F345" s="19">
        <v>25426730</v>
      </c>
      <c r="G345" s="20">
        <v>5</v>
      </c>
      <c r="H345" s="19">
        <v>15033776</v>
      </c>
      <c r="I345" s="20">
        <v>5</v>
      </c>
      <c r="J345" s="19">
        <v>15033776</v>
      </c>
      <c r="K345" s="20">
        <v>0</v>
      </c>
      <c r="L345" s="19">
        <v>0</v>
      </c>
      <c r="M345" s="35">
        <v>32.274999999999999</v>
      </c>
      <c r="N345" s="35">
        <v>16.517234293175193</v>
      </c>
      <c r="O345" s="35">
        <f t="shared" si="9"/>
        <v>37.959869565217389</v>
      </c>
      <c r="P345" s="19">
        <v>0</v>
      </c>
      <c r="Q345" s="19">
        <v>0</v>
      </c>
    </row>
    <row r="346" spans="1:17" x14ac:dyDescent="0.25">
      <c r="A346" s="20" t="s">
        <v>336</v>
      </c>
      <c r="B346" s="19">
        <v>2954552</v>
      </c>
      <c r="C346" s="19">
        <v>2954552</v>
      </c>
      <c r="D346" s="19">
        <v>2615627</v>
      </c>
      <c r="E346" s="20">
        <v>1</v>
      </c>
      <c r="F346" s="19">
        <v>2954552</v>
      </c>
      <c r="G346" s="20">
        <v>1</v>
      </c>
      <c r="H346" s="19">
        <v>2954552</v>
      </c>
      <c r="I346" s="20">
        <v>1</v>
      </c>
      <c r="J346" s="19">
        <v>2954552</v>
      </c>
      <c r="K346" s="20">
        <v>1</v>
      </c>
      <c r="L346" s="19">
        <v>2954552</v>
      </c>
      <c r="M346" s="35">
        <v>15.384615384615385</v>
      </c>
      <c r="N346" s="35">
        <v>13.716347987999999</v>
      </c>
      <c r="O346" s="35">
        <f t="shared" si="9"/>
        <v>28.430728260869564</v>
      </c>
      <c r="P346" s="19">
        <v>0</v>
      </c>
      <c r="Q346" s="19">
        <v>0</v>
      </c>
    </row>
    <row r="347" spans="1:17" x14ac:dyDescent="0.25">
      <c r="A347" s="20" t="s">
        <v>337</v>
      </c>
      <c r="B347" s="19">
        <v>2492107</v>
      </c>
      <c r="C347" s="19">
        <v>0</v>
      </c>
      <c r="D347" s="19">
        <v>0</v>
      </c>
      <c r="E347" s="20">
        <v>1</v>
      </c>
      <c r="F347" s="19">
        <v>2492107</v>
      </c>
      <c r="G347" s="20">
        <v>0</v>
      </c>
      <c r="H347" s="19">
        <v>0</v>
      </c>
      <c r="I347" s="20">
        <v>0</v>
      </c>
      <c r="J347" s="19">
        <v>0</v>
      </c>
      <c r="K347" s="20">
        <v>0</v>
      </c>
      <c r="L347" s="19">
        <v>0</v>
      </c>
      <c r="M347" s="35">
        <v>0</v>
      </c>
      <c r="N347" s="35">
        <v>0</v>
      </c>
      <c r="O347" s="35">
        <f t="shared" si="9"/>
        <v>0</v>
      </c>
      <c r="P347" s="19">
        <v>0</v>
      </c>
      <c r="Q347" s="19">
        <v>0</v>
      </c>
    </row>
    <row r="348" spans="1:17" x14ac:dyDescent="0.25">
      <c r="A348" s="20" t="s">
        <v>338</v>
      </c>
      <c r="B348" s="19">
        <v>65662084</v>
      </c>
      <c r="C348" s="19">
        <v>63951244</v>
      </c>
      <c r="D348" s="19">
        <v>17512117</v>
      </c>
      <c r="E348" s="20">
        <v>13</v>
      </c>
      <c r="F348" s="19">
        <v>56237804</v>
      </c>
      <c r="G348" s="20">
        <v>11</v>
      </c>
      <c r="H348" s="19">
        <v>54656207</v>
      </c>
      <c r="I348" s="20">
        <v>10</v>
      </c>
      <c r="J348" s="19">
        <v>53779587</v>
      </c>
      <c r="K348" s="20">
        <v>0</v>
      </c>
      <c r="L348" s="19">
        <v>0</v>
      </c>
      <c r="M348" s="35">
        <v>30.353365384615383</v>
      </c>
      <c r="N348" s="35">
        <v>67.268914947158024</v>
      </c>
      <c r="O348" s="35">
        <f t="shared" si="9"/>
        <v>190.34909782608696</v>
      </c>
      <c r="P348" s="19">
        <v>200030</v>
      </c>
      <c r="Q348" s="19">
        <v>200030</v>
      </c>
    </row>
    <row r="349" spans="1:17" x14ac:dyDescent="0.25">
      <c r="A349" s="18" t="s">
        <v>339</v>
      </c>
      <c r="B349" s="19">
        <v>1817887</v>
      </c>
      <c r="C349" s="19">
        <v>1817887</v>
      </c>
      <c r="D349" s="19">
        <v>0</v>
      </c>
      <c r="E349" s="20">
        <v>1</v>
      </c>
      <c r="F349" s="19">
        <v>1817887</v>
      </c>
      <c r="G349" s="20">
        <v>1</v>
      </c>
      <c r="H349" s="19">
        <v>1817887</v>
      </c>
      <c r="I349" s="20">
        <v>0</v>
      </c>
      <c r="J349" s="19">
        <v>0</v>
      </c>
      <c r="K349" s="20">
        <v>0</v>
      </c>
      <c r="L349" s="19">
        <v>0</v>
      </c>
      <c r="M349" s="35">
        <v>0</v>
      </c>
      <c r="N349" s="35">
        <v>0</v>
      </c>
      <c r="O349" s="35">
        <f t="shared" si="9"/>
        <v>0</v>
      </c>
      <c r="P349" s="19">
        <v>7307031</v>
      </c>
      <c r="Q349" s="19">
        <v>4366381</v>
      </c>
    </row>
    <row r="350" spans="1:17" x14ac:dyDescent="0.25">
      <c r="A350" s="20" t="s">
        <v>340</v>
      </c>
      <c r="B350" s="19">
        <v>437148</v>
      </c>
      <c r="C350" s="19">
        <v>437148</v>
      </c>
      <c r="D350" s="19">
        <v>437148</v>
      </c>
      <c r="E350" s="20">
        <v>44</v>
      </c>
      <c r="F350" s="19">
        <v>437148</v>
      </c>
      <c r="G350" s="20">
        <v>44</v>
      </c>
      <c r="H350" s="19">
        <v>437148</v>
      </c>
      <c r="I350" s="20">
        <v>44</v>
      </c>
      <c r="J350" s="19">
        <v>437148</v>
      </c>
      <c r="K350" s="20">
        <v>44</v>
      </c>
      <c r="L350" s="19">
        <v>437148</v>
      </c>
      <c r="M350" s="35">
        <v>1.9754326923076921</v>
      </c>
      <c r="N350" s="35">
        <v>1.5929673120000001</v>
      </c>
      <c r="O350" s="35">
        <f t="shared" si="9"/>
        <v>4.7516086956521741</v>
      </c>
      <c r="P350" s="19">
        <v>0</v>
      </c>
      <c r="Q350" s="19">
        <v>0</v>
      </c>
    </row>
    <row r="351" spans="1:17" x14ac:dyDescent="0.25">
      <c r="A351" s="18" t="s">
        <v>297</v>
      </c>
      <c r="B351" s="19">
        <v>1125728</v>
      </c>
      <c r="C351" s="19">
        <v>1125728</v>
      </c>
      <c r="D351" s="19">
        <v>1125728</v>
      </c>
      <c r="E351" s="20">
        <v>0</v>
      </c>
      <c r="F351" s="19">
        <v>0</v>
      </c>
      <c r="G351" s="20">
        <v>0</v>
      </c>
      <c r="H351" s="19">
        <v>0</v>
      </c>
      <c r="I351" s="20">
        <v>0</v>
      </c>
      <c r="J351" s="19">
        <v>0</v>
      </c>
      <c r="K351" s="20">
        <v>0</v>
      </c>
      <c r="L351" s="19">
        <v>0</v>
      </c>
      <c r="M351" s="35">
        <v>11</v>
      </c>
      <c r="N351" s="35">
        <v>3.0642316160000003</v>
      </c>
      <c r="O351" s="35">
        <f t="shared" si="9"/>
        <v>12.236173913043478</v>
      </c>
      <c r="P351" s="19">
        <v>0</v>
      </c>
      <c r="Q351" s="19">
        <v>0</v>
      </c>
    </row>
    <row r="352" spans="1:17" x14ac:dyDescent="0.25">
      <c r="A352" s="20" t="s">
        <v>341</v>
      </c>
      <c r="B352" s="19">
        <v>17749826</v>
      </c>
      <c r="C352" s="19">
        <v>17749826</v>
      </c>
      <c r="D352" s="19">
        <v>2499344</v>
      </c>
      <c r="E352" s="20">
        <v>5</v>
      </c>
      <c r="F352" s="19">
        <v>16719826</v>
      </c>
      <c r="G352" s="20">
        <v>5</v>
      </c>
      <c r="H352" s="19">
        <v>15579826</v>
      </c>
      <c r="I352" s="20">
        <v>5</v>
      </c>
      <c r="J352" s="19">
        <v>15579826</v>
      </c>
      <c r="K352" s="20">
        <v>0</v>
      </c>
      <c r="L352" s="19">
        <v>0</v>
      </c>
      <c r="M352" s="35">
        <v>3.0225961538461537</v>
      </c>
      <c r="N352" s="35">
        <v>13.113487763055883</v>
      </c>
      <c r="O352" s="35">
        <f t="shared" si="9"/>
        <v>27.166782608695652</v>
      </c>
      <c r="P352" s="19">
        <v>32369992</v>
      </c>
      <c r="Q352" s="19">
        <v>2775196</v>
      </c>
    </row>
    <row r="353" spans="1:17" x14ac:dyDescent="0.25">
      <c r="A353" s="20" t="s">
        <v>342</v>
      </c>
      <c r="B353" s="19">
        <v>3456735</v>
      </c>
      <c r="C353" s="19">
        <v>1566132</v>
      </c>
      <c r="D353" s="19">
        <v>1215494</v>
      </c>
      <c r="E353" s="20">
        <v>5</v>
      </c>
      <c r="F353" s="19">
        <v>1318544</v>
      </c>
      <c r="G353" s="20">
        <v>3</v>
      </c>
      <c r="H353" s="19">
        <v>1343645</v>
      </c>
      <c r="I353" s="20">
        <v>3</v>
      </c>
      <c r="J353" s="19">
        <v>1343645</v>
      </c>
      <c r="K353" s="20">
        <v>1</v>
      </c>
      <c r="L353" s="19">
        <v>1174414</v>
      </c>
      <c r="M353" s="35">
        <v>5.3860576923076922</v>
      </c>
      <c r="N353" s="35">
        <v>5.5203941978297273</v>
      </c>
      <c r="O353" s="35">
        <f t="shared" si="9"/>
        <v>13.211891304347827</v>
      </c>
      <c r="P353" s="19">
        <v>144288000</v>
      </c>
      <c r="Q353" s="19">
        <v>94796067</v>
      </c>
    </row>
    <row r="354" spans="1:17" x14ac:dyDescent="0.25">
      <c r="A354" s="20" t="s">
        <v>343</v>
      </c>
      <c r="B354" s="19">
        <v>309339</v>
      </c>
      <c r="C354" s="19">
        <v>309339</v>
      </c>
      <c r="D354" s="19">
        <v>309339</v>
      </c>
      <c r="E354" s="20">
        <v>1</v>
      </c>
      <c r="F354" s="19">
        <v>309339</v>
      </c>
      <c r="G354" s="20">
        <v>1</v>
      </c>
      <c r="H354" s="19">
        <v>309339</v>
      </c>
      <c r="I354" s="20">
        <v>1</v>
      </c>
      <c r="J354" s="19">
        <v>309339</v>
      </c>
      <c r="K354" s="20">
        <v>1</v>
      </c>
      <c r="L354" s="19">
        <v>309339</v>
      </c>
      <c r="M354" s="35">
        <v>0.66826923076923073</v>
      </c>
      <c r="N354" s="35">
        <v>1.7493429788999997</v>
      </c>
      <c r="O354" s="35">
        <f t="shared" si="9"/>
        <v>3.3623804347826085</v>
      </c>
      <c r="P354" s="19">
        <v>1200000</v>
      </c>
      <c r="Q354" s="19">
        <v>2110238</v>
      </c>
    </row>
    <row r="355" spans="1:17" x14ac:dyDescent="0.25">
      <c r="A355" s="4" t="s">
        <v>287</v>
      </c>
      <c r="B355" s="21">
        <v>737781730</v>
      </c>
      <c r="C355" s="21">
        <v>570185372.80999994</v>
      </c>
      <c r="D355" s="21">
        <v>139570836.30000001</v>
      </c>
      <c r="E355" s="4">
        <v>243</v>
      </c>
      <c r="F355" s="21">
        <v>513063065.46000004</v>
      </c>
      <c r="G355" s="4">
        <v>207</v>
      </c>
      <c r="H355" s="21">
        <v>467671842.46000004</v>
      </c>
      <c r="I355" s="4">
        <v>195</v>
      </c>
      <c r="J355" s="21">
        <v>420848111.18000001</v>
      </c>
      <c r="K355" s="4">
        <v>71</v>
      </c>
      <c r="L355" s="21">
        <v>21328066</v>
      </c>
      <c r="M355" s="68">
        <v>593.19440384615382</v>
      </c>
      <c r="N355" s="68">
        <f>SUM(N309:N354)</f>
        <v>521.52259383091416</v>
      </c>
      <c r="O355" s="68">
        <f t="shared" si="9"/>
        <v>1517.0743076086958</v>
      </c>
      <c r="P355" s="21">
        <v>1536110822</v>
      </c>
      <c r="Q355" s="21">
        <v>875353428</v>
      </c>
    </row>
    <row r="357" spans="1:17" x14ac:dyDescent="0.25">
      <c r="A357" s="79" t="s">
        <v>300</v>
      </c>
      <c r="B357" s="80"/>
      <c r="C357" s="80"/>
      <c r="D357" s="80"/>
      <c r="E357" s="80"/>
      <c r="F357" s="80"/>
      <c r="G357" s="80"/>
      <c r="H357" s="80"/>
      <c r="I357" s="80"/>
      <c r="J357" s="80"/>
      <c r="K357" s="80"/>
      <c r="L357" s="80"/>
      <c r="M357" s="80"/>
      <c r="N357" s="80"/>
      <c r="O357" s="80"/>
      <c r="P357" s="80"/>
      <c r="Q357" s="81"/>
    </row>
    <row r="358" spans="1:17" ht="27" x14ac:dyDescent="0.25">
      <c r="A358" s="30" t="s">
        <v>0</v>
      </c>
      <c r="B358" s="30" t="s">
        <v>1</v>
      </c>
      <c r="C358" s="30" t="s">
        <v>2</v>
      </c>
      <c r="D358" s="30" t="s">
        <v>3</v>
      </c>
      <c r="E358" s="30" t="s">
        <v>4</v>
      </c>
      <c r="F358" s="30" t="s">
        <v>5</v>
      </c>
      <c r="G358" s="30" t="s">
        <v>6</v>
      </c>
      <c r="H358" s="30" t="s">
        <v>7</v>
      </c>
      <c r="I358" s="30" t="s">
        <v>8</v>
      </c>
      <c r="J358" s="30" t="s">
        <v>9</v>
      </c>
      <c r="K358" s="30" t="s">
        <v>10</v>
      </c>
      <c r="L358" s="30" t="s">
        <v>11</v>
      </c>
      <c r="M358" s="30" t="s">
        <v>12</v>
      </c>
      <c r="N358" s="30" t="s">
        <v>1009</v>
      </c>
      <c r="O358" s="30" t="s">
        <v>1011</v>
      </c>
      <c r="P358" s="30" t="s">
        <v>13</v>
      </c>
      <c r="Q358" s="30" t="s">
        <v>14</v>
      </c>
    </row>
    <row r="359" spans="1:17" x14ac:dyDescent="0.25">
      <c r="A359" s="20" t="s">
        <v>345</v>
      </c>
      <c r="B359" s="19">
        <v>16842759</v>
      </c>
      <c r="C359" s="19">
        <v>11229872</v>
      </c>
      <c r="D359" s="19">
        <v>0</v>
      </c>
      <c r="E359" s="20">
        <v>10</v>
      </c>
      <c r="F359" s="19">
        <v>10494686</v>
      </c>
      <c r="G359" s="20">
        <v>10</v>
      </c>
      <c r="H359" s="19">
        <v>10494686</v>
      </c>
      <c r="I359" s="20">
        <v>5</v>
      </c>
      <c r="J359" s="19">
        <v>8204852</v>
      </c>
      <c r="K359" s="20">
        <v>0</v>
      </c>
      <c r="L359" s="19">
        <v>10494686</v>
      </c>
      <c r="M359" s="35">
        <v>0</v>
      </c>
      <c r="N359" s="35">
        <v>0</v>
      </c>
      <c r="O359" s="35">
        <f>D359/92000</f>
        <v>0</v>
      </c>
      <c r="P359" s="19">
        <v>0</v>
      </c>
      <c r="Q359" s="19">
        <v>0</v>
      </c>
    </row>
    <row r="360" spans="1:17" x14ac:dyDescent="0.25">
      <c r="A360" s="20" t="s">
        <v>346</v>
      </c>
      <c r="B360" s="19">
        <v>25738903</v>
      </c>
      <c r="C360" s="19">
        <v>25738903</v>
      </c>
      <c r="D360" s="19">
        <v>25738903</v>
      </c>
      <c r="E360" s="20">
        <v>1</v>
      </c>
      <c r="F360" s="19">
        <v>25738903</v>
      </c>
      <c r="G360" s="20">
        <v>1</v>
      </c>
      <c r="H360" s="19">
        <v>25738903</v>
      </c>
      <c r="I360" s="20">
        <v>1</v>
      </c>
      <c r="J360" s="19">
        <v>25738903</v>
      </c>
      <c r="K360" s="20">
        <v>1</v>
      </c>
      <c r="L360" s="19">
        <v>25738903</v>
      </c>
      <c r="M360" s="35">
        <v>211.96730769230768</v>
      </c>
      <c r="N360" s="35">
        <v>92.945204411817585</v>
      </c>
      <c r="O360" s="35">
        <f t="shared" ref="O360:O423" si="10">D360/92000</f>
        <v>279.77068478260867</v>
      </c>
      <c r="P360" s="19">
        <v>0</v>
      </c>
      <c r="Q360" s="19">
        <v>0</v>
      </c>
    </row>
    <row r="361" spans="1:17" x14ac:dyDescent="0.25">
      <c r="A361" s="20" t="s">
        <v>347</v>
      </c>
      <c r="B361" s="19">
        <v>9083890</v>
      </c>
      <c r="C361" s="19">
        <v>8941549</v>
      </c>
      <c r="D361" s="19">
        <v>3076756</v>
      </c>
      <c r="E361" s="20">
        <v>12</v>
      </c>
      <c r="F361" s="19">
        <v>4971846</v>
      </c>
      <c r="G361" s="20">
        <v>12</v>
      </c>
      <c r="H361" s="19">
        <v>4971846</v>
      </c>
      <c r="I361" s="20">
        <v>12</v>
      </c>
      <c r="J361" s="19">
        <v>4971846</v>
      </c>
      <c r="K361" s="20">
        <v>3</v>
      </c>
      <c r="L361" s="19">
        <v>3130564</v>
      </c>
      <c r="M361" s="35">
        <v>12.069711538461538</v>
      </c>
      <c r="N361" s="35">
        <v>16.726368973405119</v>
      </c>
      <c r="O361" s="35">
        <f t="shared" si="10"/>
        <v>33.442999999999998</v>
      </c>
      <c r="P361" s="19">
        <v>1157000</v>
      </c>
      <c r="Q361" s="19">
        <v>89347</v>
      </c>
    </row>
    <row r="362" spans="1:17" x14ac:dyDescent="0.25">
      <c r="A362" s="18" t="s">
        <v>348</v>
      </c>
      <c r="B362" s="19">
        <v>25825268</v>
      </c>
      <c r="C362" s="19">
        <v>14654684</v>
      </c>
      <c r="D362" s="19">
        <v>11934089</v>
      </c>
      <c r="E362" s="20">
        <v>68</v>
      </c>
      <c r="F362" s="19">
        <v>18650849</v>
      </c>
      <c r="G362" s="20">
        <v>67</v>
      </c>
      <c r="H362" s="19">
        <v>13768685</v>
      </c>
      <c r="I362" s="20">
        <v>59</v>
      </c>
      <c r="J362" s="19">
        <v>13191879</v>
      </c>
      <c r="K362" s="20">
        <v>36</v>
      </c>
      <c r="L362" s="19">
        <v>9762942</v>
      </c>
      <c r="M362" s="35">
        <v>7.813942307692308</v>
      </c>
      <c r="N362" s="35">
        <v>55.366804672343271</v>
      </c>
      <c r="O362" s="35">
        <f t="shared" si="10"/>
        <v>129.71835869565217</v>
      </c>
      <c r="P362" s="19">
        <v>0</v>
      </c>
      <c r="Q362" s="19">
        <v>0</v>
      </c>
    </row>
    <row r="363" spans="1:17" x14ac:dyDescent="0.25">
      <c r="A363" s="20" t="s">
        <v>349</v>
      </c>
      <c r="B363" s="19">
        <v>1198957</v>
      </c>
      <c r="C363" s="19">
        <v>1010439</v>
      </c>
      <c r="D363" s="19">
        <v>468655</v>
      </c>
      <c r="E363" s="20">
        <v>7</v>
      </c>
      <c r="F363" s="19">
        <v>677000</v>
      </c>
      <c r="G363" s="20">
        <v>6</v>
      </c>
      <c r="H363" s="19">
        <v>295000</v>
      </c>
      <c r="I363" s="20">
        <v>6</v>
      </c>
      <c r="J363" s="19">
        <v>295000</v>
      </c>
      <c r="K363" s="20">
        <v>2</v>
      </c>
      <c r="L363" s="19">
        <v>15000</v>
      </c>
      <c r="M363" s="35">
        <v>7.6201923076923075</v>
      </c>
      <c r="N363" s="35">
        <v>1.8437515785092402</v>
      </c>
      <c r="O363" s="35">
        <f t="shared" si="10"/>
        <v>5.0940760869565214</v>
      </c>
      <c r="P363" s="19">
        <v>0</v>
      </c>
      <c r="Q363" s="19">
        <v>0</v>
      </c>
    </row>
    <row r="364" spans="1:17" x14ac:dyDescent="0.25">
      <c r="A364" s="20" t="s">
        <v>350</v>
      </c>
      <c r="B364" s="19">
        <v>4160000</v>
      </c>
      <c r="C364" s="19">
        <v>4107520</v>
      </c>
      <c r="D364" s="19">
        <v>1280512</v>
      </c>
      <c r="E364" s="20">
        <v>3</v>
      </c>
      <c r="F364" s="19">
        <v>4107520</v>
      </c>
      <c r="G364" s="20">
        <v>3</v>
      </c>
      <c r="H364" s="19">
        <v>4107520</v>
      </c>
      <c r="I364" s="20">
        <v>2</v>
      </c>
      <c r="J364" s="19">
        <v>2657520</v>
      </c>
      <c r="K364" s="20">
        <v>0</v>
      </c>
      <c r="L364" s="19">
        <v>0</v>
      </c>
      <c r="M364" s="35">
        <v>5.2913461538461535</v>
      </c>
      <c r="N364" s="35">
        <v>7.0503018605270746</v>
      </c>
      <c r="O364" s="35">
        <f t="shared" si="10"/>
        <v>13.918608695652173</v>
      </c>
      <c r="P364" s="19">
        <v>207781</v>
      </c>
      <c r="Q364" s="19">
        <v>57781</v>
      </c>
    </row>
    <row r="365" spans="1:17" x14ac:dyDescent="0.25">
      <c r="A365" s="20" t="s">
        <v>351</v>
      </c>
      <c r="B365" s="19">
        <v>10206069</v>
      </c>
      <c r="C365" s="19">
        <v>8790267.1500000004</v>
      </c>
      <c r="D365" s="19">
        <v>3360314</v>
      </c>
      <c r="E365" s="20">
        <v>7</v>
      </c>
      <c r="F365" s="19">
        <v>8790267.1500000004</v>
      </c>
      <c r="G365" s="20">
        <v>7</v>
      </c>
      <c r="H365" s="19">
        <v>8790267.1500000004</v>
      </c>
      <c r="I365" s="20">
        <v>7</v>
      </c>
      <c r="J365" s="19">
        <v>8790267.1500000004</v>
      </c>
      <c r="K365" s="20">
        <v>3</v>
      </c>
      <c r="L365" s="19">
        <v>269051.15000000002</v>
      </c>
      <c r="M365" s="35">
        <v>1.7410625</v>
      </c>
      <c r="N365" s="35">
        <v>21.112584409429164</v>
      </c>
      <c r="O365" s="35">
        <f t="shared" si="10"/>
        <v>36.525152173913042</v>
      </c>
      <c r="P365" s="19">
        <v>0</v>
      </c>
      <c r="Q365" s="19">
        <v>0</v>
      </c>
    </row>
    <row r="366" spans="1:17" x14ac:dyDescent="0.25">
      <c r="A366" s="20" t="s">
        <v>352</v>
      </c>
      <c r="B366" s="19">
        <v>12015718</v>
      </c>
      <c r="C366" s="19">
        <v>12015718</v>
      </c>
      <c r="D366" s="19">
        <v>4053973</v>
      </c>
      <c r="E366" s="20">
        <v>15</v>
      </c>
      <c r="F366" s="19">
        <v>8753737</v>
      </c>
      <c r="G366" s="20">
        <v>14</v>
      </c>
      <c r="H366" s="19">
        <v>7321154</v>
      </c>
      <c r="I366" s="20">
        <v>14</v>
      </c>
      <c r="J366" s="19">
        <v>7321154</v>
      </c>
      <c r="K366" s="20">
        <v>5</v>
      </c>
      <c r="L366" s="19">
        <v>3120212</v>
      </c>
      <c r="M366" s="35">
        <v>3.8701923076923075</v>
      </c>
      <c r="N366" s="35">
        <v>18.098291980599523</v>
      </c>
      <c r="O366" s="35">
        <f t="shared" si="10"/>
        <v>44.064923913043479</v>
      </c>
      <c r="P366" s="19">
        <v>12015718</v>
      </c>
      <c r="Q366" s="19">
        <v>4684788</v>
      </c>
    </row>
    <row r="367" spans="1:17" x14ac:dyDescent="0.25">
      <c r="A367" s="20" t="s">
        <v>353</v>
      </c>
      <c r="B367" s="19">
        <v>15139150</v>
      </c>
      <c r="C367" s="19">
        <v>9260565</v>
      </c>
      <c r="D367" s="19">
        <v>6033963</v>
      </c>
      <c r="E367" s="20">
        <v>9</v>
      </c>
      <c r="F367" s="19">
        <v>5769462</v>
      </c>
      <c r="G367" s="20">
        <v>8</v>
      </c>
      <c r="H367" s="19">
        <v>5769462</v>
      </c>
      <c r="I367" s="20">
        <v>8</v>
      </c>
      <c r="J367" s="19">
        <v>5769462</v>
      </c>
      <c r="K367" s="20">
        <v>1</v>
      </c>
      <c r="L367" s="19">
        <v>1548022</v>
      </c>
      <c r="M367" s="35">
        <v>0.65048076923076925</v>
      </c>
      <c r="N367" s="35">
        <v>35.90281130940906</v>
      </c>
      <c r="O367" s="35">
        <f t="shared" si="10"/>
        <v>65.58655434782608</v>
      </c>
      <c r="P367" s="19">
        <v>0</v>
      </c>
      <c r="Q367" s="19">
        <v>0</v>
      </c>
    </row>
    <row r="368" spans="1:17" x14ac:dyDescent="0.25">
      <c r="A368" s="18" t="s">
        <v>354</v>
      </c>
      <c r="B368" s="19">
        <v>318847</v>
      </c>
      <c r="C368" s="19">
        <v>318847</v>
      </c>
      <c r="D368" s="19">
        <v>318847</v>
      </c>
      <c r="E368" s="20"/>
      <c r="F368" s="19">
        <v>0</v>
      </c>
      <c r="G368" s="20">
        <v>0</v>
      </c>
      <c r="H368" s="19">
        <v>0</v>
      </c>
      <c r="I368" s="20">
        <v>0</v>
      </c>
      <c r="J368" s="19">
        <v>0</v>
      </c>
      <c r="K368" s="20">
        <v>0</v>
      </c>
      <c r="L368" s="19">
        <v>0</v>
      </c>
      <c r="M368" s="35">
        <v>2.1538461538461537</v>
      </c>
      <c r="N368" s="35">
        <v>2.327901947</v>
      </c>
      <c r="O368" s="35">
        <f t="shared" si="10"/>
        <v>3.4657282608695654</v>
      </c>
      <c r="P368" s="19">
        <v>0</v>
      </c>
      <c r="Q368" s="19">
        <v>0</v>
      </c>
    </row>
    <row r="369" spans="1:17" x14ac:dyDescent="0.25">
      <c r="A369" s="20" t="s">
        <v>355</v>
      </c>
      <c r="B369" s="19">
        <v>944000</v>
      </c>
      <c r="C369" s="19">
        <v>16635</v>
      </c>
      <c r="D369" s="19">
        <v>16635</v>
      </c>
      <c r="E369" s="20">
        <v>2</v>
      </c>
      <c r="F369" s="19">
        <v>16635</v>
      </c>
      <c r="G369" s="20">
        <v>2</v>
      </c>
      <c r="H369" s="19">
        <v>16635</v>
      </c>
      <c r="I369" s="20">
        <v>2</v>
      </c>
      <c r="J369" s="19">
        <v>16635</v>
      </c>
      <c r="K369" s="20">
        <v>2</v>
      </c>
      <c r="L369" s="19">
        <v>16635</v>
      </c>
      <c r="M369" s="35">
        <v>0</v>
      </c>
      <c r="N369" s="35">
        <v>5.9613035222019897E-2</v>
      </c>
      <c r="O369" s="35">
        <f t="shared" si="10"/>
        <v>0.18081521739130435</v>
      </c>
      <c r="P369" s="19">
        <v>0</v>
      </c>
      <c r="Q369" s="19">
        <v>0</v>
      </c>
    </row>
    <row r="370" spans="1:17" x14ac:dyDescent="0.25">
      <c r="A370" s="20" t="s">
        <v>356</v>
      </c>
      <c r="B370" s="19">
        <v>1279109</v>
      </c>
      <c r="C370" s="19">
        <v>1279109</v>
      </c>
      <c r="D370" s="19">
        <v>385878</v>
      </c>
      <c r="E370" s="20">
        <v>9</v>
      </c>
      <c r="F370" s="19">
        <v>1279109</v>
      </c>
      <c r="G370" s="20">
        <v>9</v>
      </c>
      <c r="H370" s="19">
        <v>1279109</v>
      </c>
      <c r="I370" s="20">
        <v>8</v>
      </c>
      <c r="J370" s="19">
        <v>588843</v>
      </c>
      <c r="K370" s="20">
        <v>4</v>
      </c>
      <c r="L370" s="19">
        <v>211293</v>
      </c>
      <c r="M370" s="35">
        <v>0.34182692307692308</v>
      </c>
      <c r="N370" s="35">
        <v>2.2554127081355597</v>
      </c>
      <c r="O370" s="35">
        <f t="shared" si="10"/>
        <v>4.1943260869565213</v>
      </c>
      <c r="P370" s="19">
        <v>0</v>
      </c>
      <c r="Q370" s="19">
        <v>0</v>
      </c>
    </row>
    <row r="371" spans="1:17" x14ac:dyDescent="0.25">
      <c r="A371" s="18" t="s">
        <v>357</v>
      </c>
      <c r="B371" s="19">
        <v>2377250</v>
      </c>
      <c r="C371" s="19">
        <v>404484</v>
      </c>
      <c r="D371" s="19">
        <v>59700</v>
      </c>
      <c r="E371" s="20">
        <v>3</v>
      </c>
      <c r="F371" s="19">
        <v>404484</v>
      </c>
      <c r="G371" s="20">
        <v>3</v>
      </c>
      <c r="H371" s="19">
        <v>404484</v>
      </c>
      <c r="I371" s="20">
        <v>3</v>
      </c>
      <c r="J371" s="19">
        <v>404484</v>
      </c>
      <c r="K371" s="20">
        <v>1</v>
      </c>
      <c r="L371" s="19">
        <v>59700</v>
      </c>
      <c r="M371" s="35">
        <v>0.18221153846153845</v>
      </c>
      <c r="N371" s="35">
        <v>0.24962261363970975</v>
      </c>
      <c r="O371" s="35">
        <f t="shared" si="10"/>
        <v>0.64891304347826084</v>
      </c>
      <c r="P371" s="19">
        <v>0</v>
      </c>
      <c r="Q371" s="19">
        <v>0</v>
      </c>
    </row>
    <row r="372" spans="1:17" x14ac:dyDescent="0.25">
      <c r="A372" s="20" t="s">
        <v>358</v>
      </c>
      <c r="B372" s="19">
        <v>1873360</v>
      </c>
      <c r="C372" s="19">
        <v>50000</v>
      </c>
      <c r="D372" s="19">
        <v>17876.54</v>
      </c>
      <c r="E372" s="20">
        <v>1</v>
      </c>
      <c r="F372" s="19">
        <v>50000</v>
      </c>
      <c r="G372" s="20">
        <v>1</v>
      </c>
      <c r="H372" s="19">
        <v>50000</v>
      </c>
      <c r="I372" s="20">
        <v>1</v>
      </c>
      <c r="J372" s="19">
        <v>50000</v>
      </c>
      <c r="K372" s="20">
        <v>0</v>
      </c>
      <c r="L372" s="19">
        <v>0</v>
      </c>
      <c r="M372" s="35">
        <v>4.9038461538461538E-2</v>
      </c>
      <c r="N372" s="35">
        <v>6.3470907573731042E-2</v>
      </c>
      <c r="O372" s="35">
        <f t="shared" si="10"/>
        <v>0.19431021739130436</v>
      </c>
      <c r="P372" s="19">
        <v>0</v>
      </c>
      <c r="Q372" s="19">
        <v>0</v>
      </c>
    </row>
    <row r="373" spans="1:17" x14ac:dyDescent="0.25">
      <c r="A373" s="20" t="s">
        <v>359</v>
      </c>
      <c r="B373" s="19">
        <v>2659484</v>
      </c>
      <c r="C373" s="19">
        <v>2659484</v>
      </c>
      <c r="D373" s="19">
        <v>883893</v>
      </c>
      <c r="E373" s="20">
        <v>1</v>
      </c>
      <c r="F373" s="19">
        <v>2659484</v>
      </c>
      <c r="G373" s="20">
        <v>1</v>
      </c>
      <c r="H373" s="19">
        <v>2659484</v>
      </c>
      <c r="I373" s="20">
        <v>1</v>
      </c>
      <c r="J373" s="19">
        <v>2659484</v>
      </c>
      <c r="K373" s="20">
        <v>0</v>
      </c>
      <c r="L373" s="19">
        <v>2659484</v>
      </c>
      <c r="M373" s="35">
        <v>0.41775480769230766</v>
      </c>
      <c r="N373" s="35">
        <v>3.3723323414013073</v>
      </c>
      <c r="O373" s="35">
        <f t="shared" si="10"/>
        <v>9.607532608695653</v>
      </c>
      <c r="P373" s="19">
        <v>0</v>
      </c>
      <c r="Q373" s="19">
        <v>0</v>
      </c>
    </row>
    <row r="374" spans="1:17" x14ac:dyDescent="0.25">
      <c r="A374" s="20" t="s">
        <v>360</v>
      </c>
      <c r="B374" s="19">
        <v>132000</v>
      </c>
      <c r="C374" s="19">
        <v>91102.18</v>
      </c>
      <c r="D374" s="19">
        <v>45058.18</v>
      </c>
      <c r="E374" s="20">
        <v>3</v>
      </c>
      <c r="F374" s="19">
        <v>132000</v>
      </c>
      <c r="G374" s="20">
        <v>2</v>
      </c>
      <c r="H374" s="19">
        <v>91102.18</v>
      </c>
      <c r="I374" s="20">
        <v>2</v>
      </c>
      <c r="J374" s="19">
        <v>91102.18</v>
      </c>
      <c r="K374" s="20">
        <v>1</v>
      </c>
      <c r="L374" s="19">
        <v>45058.18</v>
      </c>
      <c r="M374" s="35">
        <v>2.3076923076923078E-2</v>
      </c>
      <c r="N374" s="35">
        <v>0.18984649713272725</v>
      </c>
      <c r="O374" s="35">
        <f t="shared" si="10"/>
        <v>0.48976282608695654</v>
      </c>
      <c r="P374" s="19">
        <v>0</v>
      </c>
      <c r="Q374" s="19">
        <v>0</v>
      </c>
    </row>
    <row r="375" spans="1:17" x14ac:dyDescent="0.25">
      <c r="A375" s="20" t="s">
        <v>361</v>
      </c>
      <c r="B375" s="19">
        <v>4272356</v>
      </c>
      <c r="C375" s="19">
        <v>3100000</v>
      </c>
      <c r="D375" s="19">
        <v>230889</v>
      </c>
      <c r="E375" s="20">
        <v>3</v>
      </c>
      <c r="F375" s="19">
        <v>3100000</v>
      </c>
      <c r="G375" s="20">
        <v>3</v>
      </c>
      <c r="H375" s="19">
        <v>3100000</v>
      </c>
      <c r="I375" s="20">
        <v>2</v>
      </c>
      <c r="J375" s="19">
        <v>730889</v>
      </c>
      <c r="K375" s="20">
        <v>1</v>
      </c>
      <c r="L375" s="19">
        <v>230889</v>
      </c>
      <c r="M375" s="35">
        <v>0.34644230769230772</v>
      </c>
      <c r="N375" s="35">
        <v>1.5461666854804397</v>
      </c>
      <c r="O375" s="35">
        <f t="shared" si="10"/>
        <v>2.5096630434782607</v>
      </c>
      <c r="P375" s="19">
        <v>290061</v>
      </c>
      <c r="Q375" s="19">
        <v>8686</v>
      </c>
    </row>
    <row r="376" spans="1:17" x14ac:dyDescent="0.25">
      <c r="A376" s="20" t="s">
        <v>362</v>
      </c>
      <c r="B376" s="19">
        <v>1454391</v>
      </c>
      <c r="C376" s="19">
        <v>852972</v>
      </c>
      <c r="D376" s="19">
        <v>612744</v>
      </c>
      <c r="E376" s="20">
        <v>4</v>
      </c>
      <c r="F376" s="19">
        <v>1292441</v>
      </c>
      <c r="G376" s="20">
        <v>3</v>
      </c>
      <c r="H376" s="19">
        <v>707533</v>
      </c>
      <c r="I376" s="20">
        <v>3</v>
      </c>
      <c r="J376" s="19">
        <v>707533</v>
      </c>
      <c r="K376" s="20">
        <v>2</v>
      </c>
      <c r="L376" s="19">
        <v>533050</v>
      </c>
      <c r="M376" s="35">
        <v>1.1105769230769231</v>
      </c>
      <c r="N376" s="35">
        <v>3.7766150152055933</v>
      </c>
      <c r="O376" s="35">
        <f t="shared" si="10"/>
        <v>6.6602608695652172</v>
      </c>
      <c r="P376" s="19">
        <v>472677</v>
      </c>
      <c r="Q376" s="19">
        <v>0</v>
      </c>
    </row>
    <row r="377" spans="1:17" x14ac:dyDescent="0.25">
      <c r="A377" s="20" t="s">
        <v>363</v>
      </c>
      <c r="B377" s="19">
        <v>8694931</v>
      </c>
      <c r="C377" s="19">
        <v>5400000</v>
      </c>
      <c r="D377" s="19">
        <v>0</v>
      </c>
      <c r="E377" s="20">
        <v>1</v>
      </c>
      <c r="F377" s="19">
        <v>5400000</v>
      </c>
      <c r="G377" s="20">
        <v>1</v>
      </c>
      <c r="H377" s="19">
        <v>5400000</v>
      </c>
      <c r="I377" s="20">
        <v>0</v>
      </c>
      <c r="J377" s="19">
        <v>5400000</v>
      </c>
      <c r="K377" s="20">
        <v>0</v>
      </c>
      <c r="L377" s="19">
        <v>5400000</v>
      </c>
      <c r="M377" s="35">
        <v>0</v>
      </c>
      <c r="N377" s="35">
        <v>0</v>
      </c>
      <c r="O377" s="35">
        <f t="shared" si="10"/>
        <v>0</v>
      </c>
      <c r="P377" s="19">
        <v>0</v>
      </c>
      <c r="Q377" s="19">
        <v>0</v>
      </c>
    </row>
    <row r="378" spans="1:17" x14ac:dyDescent="0.25">
      <c r="A378" s="18" t="s">
        <v>302</v>
      </c>
      <c r="B378" s="19">
        <v>41661121</v>
      </c>
      <c r="C378" s="19">
        <v>2795826.3</v>
      </c>
      <c r="D378" s="19">
        <v>444543.95</v>
      </c>
      <c r="E378" s="20">
        <v>4</v>
      </c>
      <c r="F378" s="19">
        <v>2638488.2400000002</v>
      </c>
      <c r="G378" s="20">
        <v>3</v>
      </c>
      <c r="H378" s="19">
        <v>2631978.2400000002</v>
      </c>
      <c r="I378" s="20">
        <v>3</v>
      </c>
      <c r="J378" s="19">
        <v>2631978.2400000002</v>
      </c>
      <c r="K378" s="20">
        <v>0</v>
      </c>
      <c r="L378" s="19">
        <v>0</v>
      </c>
      <c r="M378" s="35">
        <v>3.0844567307692308</v>
      </c>
      <c r="N378" s="35">
        <v>2.219520794963334</v>
      </c>
      <c r="O378" s="35">
        <f t="shared" si="10"/>
        <v>4.8319994565217392</v>
      </c>
      <c r="P378" s="19">
        <v>0</v>
      </c>
      <c r="Q378" s="19">
        <v>0</v>
      </c>
    </row>
    <row r="379" spans="1:17" x14ac:dyDescent="0.25">
      <c r="A379" s="20" t="s">
        <v>364</v>
      </c>
      <c r="B379" s="19">
        <v>1716658</v>
      </c>
      <c r="C379" s="19">
        <v>0</v>
      </c>
      <c r="D379" s="19">
        <v>0</v>
      </c>
      <c r="E379" s="20">
        <v>0</v>
      </c>
      <c r="F379" s="19">
        <v>0</v>
      </c>
      <c r="G379" s="20">
        <v>0</v>
      </c>
      <c r="H379" s="19">
        <v>0</v>
      </c>
      <c r="I379" s="20">
        <v>0</v>
      </c>
      <c r="J379" s="19">
        <v>0</v>
      </c>
      <c r="K379" s="20">
        <v>0</v>
      </c>
      <c r="L379" s="19">
        <v>0</v>
      </c>
      <c r="M379" s="35">
        <v>0</v>
      </c>
      <c r="N379" s="35">
        <v>0</v>
      </c>
      <c r="O379" s="35">
        <f t="shared" si="10"/>
        <v>0</v>
      </c>
      <c r="P379" s="19">
        <v>0</v>
      </c>
      <c r="Q379" s="19">
        <v>0</v>
      </c>
    </row>
    <row r="380" spans="1:17" x14ac:dyDescent="0.25">
      <c r="A380" s="20" t="s">
        <v>365</v>
      </c>
      <c r="B380" s="19">
        <v>2496653</v>
      </c>
      <c r="C380" s="19">
        <v>2496653</v>
      </c>
      <c r="D380" s="19">
        <v>2496653</v>
      </c>
      <c r="E380" s="20">
        <v>1</v>
      </c>
      <c r="F380" s="19">
        <v>2496653</v>
      </c>
      <c r="G380" s="20">
        <v>1</v>
      </c>
      <c r="H380" s="19">
        <v>2496653</v>
      </c>
      <c r="I380" s="20">
        <v>1</v>
      </c>
      <c r="J380" s="19">
        <v>2496653</v>
      </c>
      <c r="K380" s="20">
        <v>0</v>
      </c>
      <c r="L380" s="19">
        <v>2496653</v>
      </c>
      <c r="M380" s="35">
        <v>11.935096153846153</v>
      </c>
      <c r="N380" s="35">
        <v>9.5347178069999998</v>
      </c>
      <c r="O380" s="35">
        <f t="shared" si="10"/>
        <v>27.137532608695651</v>
      </c>
      <c r="P380" s="19">
        <v>0</v>
      </c>
      <c r="Q380" s="19">
        <v>0</v>
      </c>
    </row>
    <row r="381" spans="1:17" x14ac:dyDescent="0.25">
      <c r="A381" s="20" t="s">
        <v>366</v>
      </c>
      <c r="B381" s="19">
        <v>1383824</v>
      </c>
      <c r="C381" s="19">
        <v>1113136</v>
      </c>
      <c r="D381" s="19">
        <v>208680</v>
      </c>
      <c r="E381" s="20">
        <v>1</v>
      </c>
      <c r="F381" s="19">
        <v>1113136</v>
      </c>
      <c r="G381" s="20">
        <v>1</v>
      </c>
      <c r="H381" s="19">
        <v>1113136</v>
      </c>
      <c r="I381" s="20">
        <v>1</v>
      </c>
      <c r="J381" s="19">
        <v>1113136</v>
      </c>
      <c r="K381" s="20">
        <v>0</v>
      </c>
      <c r="L381" s="19">
        <v>0</v>
      </c>
      <c r="M381" s="35">
        <v>0.36778846153846156</v>
      </c>
      <c r="N381" s="35">
        <v>1.0473649200000001</v>
      </c>
      <c r="O381" s="35">
        <f t="shared" si="10"/>
        <v>2.2682608695652173</v>
      </c>
      <c r="P381" s="19">
        <v>26750</v>
      </c>
      <c r="Q381" s="19">
        <v>0</v>
      </c>
    </row>
    <row r="382" spans="1:17" x14ac:dyDescent="0.25">
      <c r="A382" s="20" t="s">
        <v>367</v>
      </c>
      <c r="B382" s="19">
        <v>1261444</v>
      </c>
      <c r="C382" s="19">
        <v>1240347.18</v>
      </c>
      <c r="D382" s="19">
        <v>184231.02</v>
      </c>
      <c r="E382" s="20">
        <v>1</v>
      </c>
      <c r="F382" s="19">
        <v>1056116.1599999999</v>
      </c>
      <c r="G382" s="20">
        <v>1</v>
      </c>
      <c r="H382" s="19">
        <v>1056116.1599999999</v>
      </c>
      <c r="I382" s="20">
        <v>0</v>
      </c>
      <c r="J382" s="19">
        <v>0</v>
      </c>
      <c r="K382" s="20">
        <v>0</v>
      </c>
      <c r="L382" s="19">
        <v>0</v>
      </c>
      <c r="M382" s="35">
        <v>0.10673076923076923</v>
      </c>
      <c r="N382" s="35">
        <v>1.1246282202075086</v>
      </c>
      <c r="O382" s="35">
        <f t="shared" si="10"/>
        <v>2.0025110869565217</v>
      </c>
      <c r="P382" s="19">
        <v>0</v>
      </c>
      <c r="Q382" s="19">
        <v>0</v>
      </c>
    </row>
    <row r="383" spans="1:17" x14ac:dyDescent="0.25">
      <c r="A383" s="20" t="s">
        <v>368</v>
      </c>
      <c r="B383" s="19">
        <v>1111400</v>
      </c>
      <c r="C383" s="19">
        <v>654196</v>
      </c>
      <c r="D383" s="19">
        <v>0</v>
      </c>
      <c r="E383" s="20">
        <v>0</v>
      </c>
      <c r="F383" s="19">
        <v>0</v>
      </c>
      <c r="G383" s="20">
        <v>0</v>
      </c>
      <c r="H383" s="19">
        <v>0</v>
      </c>
      <c r="I383" s="20">
        <v>0</v>
      </c>
      <c r="J383" s="19">
        <v>0</v>
      </c>
      <c r="K383" s="20">
        <v>0</v>
      </c>
      <c r="L383" s="19">
        <v>0</v>
      </c>
      <c r="M383" s="35">
        <v>0</v>
      </c>
      <c r="N383" s="35">
        <v>0</v>
      </c>
      <c r="O383" s="35">
        <f t="shared" si="10"/>
        <v>0</v>
      </c>
      <c r="P383" s="19">
        <v>63535</v>
      </c>
      <c r="Q383" s="19">
        <v>63535</v>
      </c>
    </row>
    <row r="384" spans="1:17" x14ac:dyDescent="0.25">
      <c r="A384" s="20" t="s">
        <v>369</v>
      </c>
      <c r="B384" s="19">
        <v>4473342</v>
      </c>
      <c r="C384" s="19">
        <v>0</v>
      </c>
      <c r="D384" s="19">
        <v>0</v>
      </c>
      <c r="E384" s="20">
        <v>2</v>
      </c>
      <c r="F384" s="19">
        <v>4473342</v>
      </c>
      <c r="G384" s="20">
        <v>0</v>
      </c>
      <c r="H384" s="19">
        <v>0</v>
      </c>
      <c r="I384" s="20">
        <v>0</v>
      </c>
      <c r="J384" s="19">
        <v>0</v>
      </c>
      <c r="K384" s="20">
        <v>0</v>
      </c>
      <c r="L384" s="19">
        <v>0</v>
      </c>
      <c r="M384" s="35">
        <v>0</v>
      </c>
      <c r="N384" s="35">
        <v>0</v>
      </c>
      <c r="O384" s="35">
        <f t="shared" si="10"/>
        <v>0</v>
      </c>
      <c r="P384" s="19">
        <v>0</v>
      </c>
      <c r="Q384" s="19">
        <v>0</v>
      </c>
    </row>
    <row r="385" spans="1:17" x14ac:dyDescent="0.25">
      <c r="A385" s="20" t="s">
        <v>370</v>
      </c>
      <c r="B385" s="19">
        <v>6897726</v>
      </c>
      <c r="C385" s="19">
        <v>6897726</v>
      </c>
      <c r="D385" s="19">
        <v>136669</v>
      </c>
      <c r="E385" s="20">
        <v>3</v>
      </c>
      <c r="F385" s="19">
        <v>1039805</v>
      </c>
      <c r="G385" s="20">
        <v>2</v>
      </c>
      <c r="H385" s="19">
        <v>839805</v>
      </c>
      <c r="I385" s="20">
        <v>2</v>
      </c>
      <c r="J385" s="19">
        <v>839805</v>
      </c>
      <c r="K385" s="20">
        <v>0</v>
      </c>
      <c r="L385" s="19">
        <v>0</v>
      </c>
      <c r="M385" s="35">
        <v>0.81105769230769231</v>
      </c>
      <c r="N385" s="35">
        <v>0.87791462764304673</v>
      </c>
      <c r="O385" s="35">
        <f t="shared" si="10"/>
        <v>1.4855326086956522</v>
      </c>
      <c r="P385" s="19">
        <v>0</v>
      </c>
      <c r="Q385" s="19">
        <v>0</v>
      </c>
    </row>
    <row r="386" spans="1:17" x14ac:dyDescent="0.25">
      <c r="A386" s="20" t="s">
        <v>371</v>
      </c>
      <c r="B386" s="19">
        <v>3853088</v>
      </c>
      <c r="C386" s="19">
        <v>2927744</v>
      </c>
      <c r="D386" s="19">
        <v>131490</v>
      </c>
      <c r="E386" s="20">
        <v>7</v>
      </c>
      <c r="F386" s="19">
        <v>3483799</v>
      </c>
      <c r="G386" s="20">
        <v>5</v>
      </c>
      <c r="H386" s="19">
        <v>2928799</v>
      </c>
      <c r="I386" s="20">
        <v>5</v>
      </c>
      <c r="J386" s="19">
        <v>532654</v>
      </c>
      <c r="K386" s="20">
        <v>2</v>
      </c>
      <c r="L386" s="19">
        <v>517854</v>
      </c>
      <c r="M386" s="35">
        <v>0.21057692307692308</v>
      </c>
      <c r="N386" s="35">
        <v>0.83436089312896555</v>
      </c>
      <c r="O386" s="35">
        <f t="shared" si="10"/>
        <v>1.4292391304347827</v>
      </c>
      <c r="P386" s="19">
        <v>0</v>
      </c>
      <c r="Q386" s="19">
        <v>0</v>
      </c>
    </row>
    <row r="387" spans="1:17" x14ac:dyDescent="0.25">
      <c r="A387" s="20" t="s">
        <v>372</v>
      </c>
      <c r="B387" s="19">
        <v>4051619</v>
      </c>
      <c r="C387" s="19">
        <v>396580</v>
      </c>
      <c r="D387" s="19">
        <v>0</v>
      </c>
      <c r="E387" s="20">
        <v>2</v>
      </c>
      <c r="F387" s="19">
        <v>3840939</v>
      </c>
      <c r="G387" s="20">
        <v>1</v>
      </c>
      <c r="H387" s="19">
        <v>396580</v>
      </c>
      <c r="I387" s="20">
        <v>1</v>
      </c>
      <c r="J387" s="19">
        <v>396580</v>
      </c>
      <c r="K387" s="20">
        <v>0</v>
      </c>
      <c r="L387" s="19">
        <v>0</v>
      </c>
      <c r="M387" s="35">
        <v>0</v>
      </c>
      <c r="N387" s="35">
        <v>0</v>
      </c>
      <c r="O387" s="35">
        <f t="shared" si="10"/>
        <v>0</v>
      </c>
      <c r="P387" s="19">
        <v>0</v>
      </c>
      <c r="Q387" s="19">
        <v>0</v>
      </c>
    </row>
    <row r="388" spans="1:17" x14ac:dyDescent="0.25">
      <c r="A388" s="20" t="s">
        <v>373</v>
      </c>
      <c r="B388" s="19">
        <v>35128868</v>
      </c>
      <c r="C388" s="19">
        <v>90000</v>
      </c>
      <c r="D388" s="19">
        <v>0</v>
      </c>
      <c r="E388" s="20">
        <v>4</v>
      </c>
      <c r="F388" s="19">
        <v>3618000</v>
      </c>
      <c r="G388" s="20">
        <v>2</v>
      </c>
      <c r="H388" s="19">
        <v>447000</v>
      </c>
      <c r="I388" s="20">
        <v>1</v>
      </c>
      <c r="J388" s="19">
        <v>90000</v>
      </c>
      <c r="K388" s="20">
        <v>0</v>
      </c>
      <c r="L388" s="19">
        <v>0</v>
      </c>
      <c r="M388" s="35">
        <v>0</v>
      </c>
      <c r="N388" s="35">
        <v>0</v>
      </c>
      <c r="O388" s="35">
        <f t="shared" si="10"/>
        <v>0</v>
      </c>
      <c r="P388" s="19">
        <v>0</v>
      </c>
      <c r="Q388" s="19">
        <v>0</v>
      </c>
    </row>
    <row r="389" spans="1:17" x14ac:dyDescent="0.25">
      <c r="A389" s="20" t="s">
        <v>374</v>
      </c>
      <c r="B389" s="19">
        <v>1640909</v>
      </c>
      <c r="C389" s="19">
        <v>1074052</v>
      </c>
      <c r="D389" s="19">
        <v>982401</v>
      </c>
      <c r="E389" s="20">
        <v>17</v>
      </c>
      <c r="F389" s="19">
        <v>1411961</v>
      </c>
      <c r="G389" s="20">
        <v>16</v>
      </c>
      <c r="H389" s="19">
        <v>1074052</v>
      </c>
      <c r="I389" s="20">
        <v>16</v>
      </c>
      <c r="J389" s="19">
        <v>1074052</v>
      </c>
      <c r="K389" s="20">
        <v>15</v>
      </c>
      <c r="L389" s="19">
        <v>986562</v>
      </c>
      <c r="M389" s="35">
        <v>7.1769230769230772</v>
      </c>
      <c r="N389" s="35">
        <v>5.2999527246402049</v>
      </c>
      <c r="O389" s="35">
        <f t="shared" si="10"/>
        <v>10.678271739130436</v>
      </c>
      <c r="P389" s="19">
        <v>0</v>
      </c>
      <c r="Q389" s="19">
        <v>0</v>
      </c>
    </row>
    <row r="390" spans="1:17" x14ac:dyDescent="0.25">
      <c r="A390" s="20" t="s">
        <v>375</v>
      </c>
      <c r="B390" s="19">
        <v>1813957</v>
      </c>
      <c r="C390" s="19">
        <v>1813957</v>
      </c>
      <c r="D390" s="19">
        <v>0</v>
      </c>
      <c r="E390" s="20">
        <v>1</v>
      </c>
      <c r="F390" s="19">
        <v>1813957</v>
      </c>
      <c r="G390" s="20">
        <v>1</v>
      </c>
      <c r="H390" s="19">
        <v>1813957</v>
      </c>
      <c r="I390" s="20">
        <v>1</v>
      </c>
      <c r="J390" s="19">
        <v>1813957</v>
      </c>
      <c r="K390" s="20">
        <v>0</v>
      </c>
      <c r="L390" s="19">
        <v>0</v>
      </c>
      <c r="M390" s="35">
        <v>0</v>
      </c>
      <c r="N390" s="35">
        <v>0</v>
      </c>
      <c r="O390" s="35">
        <f t="shared" si="10"/>
        <v>0</v>
      </c>
      <c r="P390" s="19">
        <v>0</v>
      </c>
      <c r="Q390" s="19">
        <v>0</v>
      </c>
    </row>
    <row r="391" spans="1:17" x14ac:dyDescent="0.25">
      <c r="A391" s="20" t="s">
        <v>376</v>
      </c>
      <c r="B391" s="19">
        <v>1388584</v>
      </c>
      <c r="C391" s="19">
        <v>1388584</v>
      </c>
      <c r="D391" s="19">
        <v>140043</v>
      </c>
      <c r="E391" s="20">
        <v>6</v>
      </c>
      <c r="F391" s="19">
        <v>1388584</v>
      </c>
      <c r="G391" s="20">
        <v>6</v>
      </c>
      <c r="H391" s="19">
        <v>13884584</v>
      </c>
      <c r="I391" s="20">
        <v>5</v>
      </c>
      <c r="J391" s="19">
        <v>268584</v>
      </c>
      <c r="K391" s="20">
        <v>5</v>
      </c>
      <c r="L391" s="19">
        <v>140043</v>
      </c>
      <c r="M391" s="35">
        <v>0.51105769230769227</v>
      </c>
      <c r="N391" s="35">
        <v>0.69729465881278185</v>
      </c>
      <c r="O391" s="35">
        <f t="shared" si="10"/>
        <v>1.5222065217391305</v>
      </c>
      <c r="P391" s="19">
        <v>0</v>
      </c>
      <c r="Q391" s="19">
        <v>0</v>
      </c>
    </row>
    <row r="392" spans="1:17" x14ac:dyDescent="0.25">
      <c r="A392" s="20" t="s">
        <v>377</v>
      </c>
      <c r="B392" s="19">
        <v>35940300</v>
      </c>
      <c r="C392" s="19">
        <v>35940300</v>
      </c>
      <c r="D392" s="19">
        <v>3168322</v>
      </c>
      <c r="E392" s="20">
        <v>82</v>
      </c>
      <c r="F392" s="19">
        <v>19360995</v>
      </c>
      <c r="G392" s="20">
        <v>54</v>
      </c>
      <c r="H392" s="19">
        <v>13219982</v>
      </c>
      <c r="I392" s="20">
        <v>43</v>
      </c>
      <c r="J392" s="19">
        <v>9148595</v>
      </c>
      <c r="K392" s="20">
        <v>10</v>
      </c>
      <c r="L392" s="19">
        <v>2238221</v>
      </c>
      <c r="M392" s="35">
        <v>29.061538461538461</v>
      </c>
      <c r="N392" s="35">
        <v>17.478383518831794</v>
      </c>
      <c r="O392" s="35">
        <f t="shared" si="10"/>
        <v>34.438282608695651</v>
      </c>
      <c r="P392" s="19">
        <v>309520000</v>
      </c>
      <c r="Q392" s="19">
        <v>359080</v>
      </c>
    </row>
    <row r="393" spans="1:17" x14ac:dyDescent="0.25">
      <c r="A393" s="20" t="s">
        <v>378</v>
      </c>
      <c r="B393" s="19">
        <v>1289689</v>
      </c>
      <c r="C393" s="19">
        <v>850987</v>
      </c>
      <c r="D393" s="19">
        <v>299013</v>
      </c>
      <c r="E393" s="20">
        <v>3</v>
      </c>
      <c r="F393" s="19">
        <v>832503</v>
      </c>
      <c r="G393" s="20">
        <v>3</v>
      </c>
      <c r="H393" s="19">
        <v>832503</v>
      </c>
      <c r="I393" s="20">
        <v>2</v>
      </c>
      <c r="J393" s="19">
        <v>280529</v>
      </c>
      <c r="K393" s="20">
        <v>1</v>
      </c>
      <c r="L393" s="19">
        <v>257366</v>
      </c>
      <c r="M393" s="35">
        <v>1.0610576923076922</v>
      </c>
      <c r="N393" s="35">
        <v>1.599573060434053</v>
      </c>
      <c r="O393" s="35">
        <f t="shared" si="10"/>
        <v>3.2501413043478262</v>
      </c>
      <c r="P393" s="19">
        <v>0</v>
      </c>
      <c r="Q393" s="19">
        <v>0</v>
      </c>
    </row>
    <row r="394" spans="1:17" x14ac:dyDescent="0.25">
      <c r="A394" s="20" t="s">
        <v>379</v>
      </c>
      <c r="B394" s="19">
        <v>676150</v>
      </c>
      <c r="C394" s="19">
        <v>676150</v>
      </c>
      <c r="D394" s="19">
        <v>0</v>
      </c>
      <c r="E394" s="20">
        <v>1</v>
      </c>
      <c r="F394" s="19">
        <v>676150</v>
      </c>
      <c r="G394" s="20">
        <v>1</v>
      </c>
      <c r="H394" s="19">
        <v>676150</v>
      </c>
      <c r="I394" s="20">
        <v>1</v>
      </c>
      <c r="J394" s="19">
        <v>676150</v>
      </c>
      <c r="K394" s="20">
        <v>0</v>
      </c>
      <c r="L394" s="19">
        <v>0</v>
      </c>
      <c r="M394" s="35">
        <v>0</v>
      </c>
      <c r="N394" s="35">
        <v>0</v>
      </c>
      <c r="O394" s="35">
        <f t="shared" si="10"/>
        <v>0</v>
      </c>
      <c r="P394" s="19">
        <v>0</v>
      </c>
      <c r="Q394" s="19">
        <v>0</v>
      </c>
    </row>
    <row r="395" spans="1:17" x14ac:dyDescent="0.25">
      <c r="A395" s="20" t="s">
        <v>380</v>
      </c>
      <c r="B395" s="19">
        <v>6353225</v>
      </c>
      <c r="C395" s="19">
        <v>2229188</v>
      </c>
      <c r="D395" s="19">
        <v>1358803</v>
      </c>
      <c r="E395" s="20">
        <v>24</v>
      </c>
      <c r="F395" s="19">
        <v>3587992</v>
      </c>
      <c r="G395" s="20">
        <v>24</v>
      </c>
      <c r="H395" s="19">
        <v>3587992</v>
      </c>
      <c r="I395" s="20">
        <v>24</v>
      </c>
      <c r="J395" s="19">
        <v>3587992</v>
      </c>
      <c r="K395" s="20">
        <v>0</v>
      </c>
      <c r="L395" s="19">
        <v>0</v>
      </c>
      <c r="M395" s="35">
        <v>2.9341346153846155</v>
      </c>
      <c r="N395" s="35">
        <v>6.7771095709281051</v>
      </c>
      <c r="O395" s="35">
        <f t="shared" si="10"/>
        <v>14.769597826086956</v>
      </c>
      <c r="P395" s="19">
        <v>0</v>
      </c>
      <c r="Q395" s="19">
        <v>0</v>
      </c>
    </row>
    <row r="396" spans="1:17" x14ac:dyDescent="0.25">
      <c r="A396" s="20" t="s">
        <v>381</v>
      </c>
      <c r="B396" s="19">
        <v>2486014</v>
      </c>
      <c r="C396" s="19">
        <v>2068599</v>
      </c>
      <c r="D396" s="19">
        <v>982221</v>
      </c>
      <c r="E396" s="20">
        <v>8</v>
      </c>
      <c r="F396" s="19">
        <v>2071451</v>
      </c>
      <c r="G396" s="20">
        <v>8</v>
      </c>
      <c r="H396" s="19">
        <v>2071451</v>
      </c>
      <c r="I396" s="20">
        <v>7</v>
      </c>
      <c r="J396" s="19">
        <v>849500</v>
      </c>
      <c r="K396" s="20">
        <v>5</v>
      </c>
      <c r="L396" s="19">
        <v>202855</v>
      </c>
      <c r="M396" s="35">
        <v>1.8278846153846153</v>
      </c>
      <c r="N396" s="35">
        <v>5.6377932822183059</v>
      </c>
      <c r="O396" s="35">
        <f t="shared" si="10"/>
        <v>10.676315217391304</v>
      </c>
      <c r="P396" s="19">
        <v>0</v>
      </c>
      <c r="Q396" s="19">
        <v>0</v>
      </c>
    </row>
    <row r="397" spans="1:17" x14ac:dyDescent="0.25">
      <c r="A397" s="20" t="s">
        <v>382</v>
      </c>
      <c r="B397" s="19">
        <v>7133486</v>
      </c>
      <c r="C397" s="19">
        <v>2512604</v>
      </c>
      <c r="D397" s="19">
        <v>2203297</v>
      </c>
      <c r="E397" s="20">
        <v>8</v>
      </c>
      <c r="F397" s="19">
        <v>7133486</v>
      </c>
      <c r="G397" s="20">
        <v>7</v>
      </c>
      <c r="H397" s="19">
        <v>6083486</v>
      </c>
      <c r="I397" s="20">
        <v>7</v>
      </c>
      <c r="J397" s="19">
        <v>6083486</v>
      </c>
      <c r="K397" s="20">
        <v>4</v>
      </c>
      <c r="L397" s="19">
        <v>2146586</v>
      </c>
      <c r="M397" s="35">
        <v>3.0120480769230773</v>
      </c>
      <c r="N397" s="35">
        <v>9.9896506906216551</v>
      </c>
      <c r="O397" s="35">
        <f t="shared" si="10"/>
        <v>23.948880434782609</v>
      </c>
      <c r="P397" s="19">
        <v>2139339</v>
      </c>
      <c r="Q397" s="19">
        <v>318240</v>
      </c>
    </row>
    <row r="398" spans="1:17" x14ac:dyDescent="0.25">
      <c r="A398" s="20" t="s">
        <v>383</v>
      </c>
      <c r="B398" s="19">
        <v>6630292</v>
      </c>
      <c r="C398" s="19">
        <v>576046</v>
      </c>
      <c r="D398" s="19">
        <v>576046</v>
      </c>
      <c r="E398" s="20">
        <v>9</v>
      </c>
      <c r="F398" s="19">
        <v>576046</v>
      </c>
      <c r="G398" s="20">
        <v>9</v>
      </c>
      <c r="H398" s="19">
        <v>576046</v>
      </c>
      <c r="I398" s="20">
        <v>9</v>
      </c>
      <c r="J398" s="19">
        <v>576046</v>
      </c>
      <c r="K398" s="20">
        <v>9</v>
      </c>
      <c r="L398" s="19">
        <v>576046</v>
      </c>
      <c r="M398" s="35">
        <v>5.1923076923076926E-2</v>
      </c>
      <c r="N398" s="35">
        <v>3.3899895091890495</v>
      </c>
      <c r="O398" s="35">
        <f t="shared" si="10"/>
        <v>6.2613695652173913</v>
      </c>
      <c r="P398" s="19">
        <v>0</v>
      </c>
      <c r="Q398" s="19">
        <v>0</v>
      </c>
    </row>
    <row r="399" spans="1:17" x14ac:dyDescent="0.25">
      <c r="A399" s="20" t="s">
        <v>384</v>
      </c>
      <c r="B399" s="19">
        <v>15737100</v>
      </c>
      <c r="C399" s="19">
        <v>15737100</v>
      </c>
      <c r="D399" s="19">
        <v>408064.38</v>
      </c>
      <c r="E399" s="20">
        <v>3</v>
      </c>
      <c r="F399" s="19">
        <v>15737100</v>
      </c>
      <c r="G399" s="20">
        <v>3</v>
      </c>
      <c r="H399" s="19">
        <v>15737100</v>
      </c>
      <c r="I399" s="20">
        <v>1</v>
      </c>
      <c r="J399" s="19">
        <v>540000</v>
      </c>
      <c r="K399" s="20">
        <v>0</v>
      </c>
      <c r="L399" s="19">
        <v>0</v>
      </c>
      <c r="M399" s="35">
        <v>0</v>
      </c>
      <c r="N399" s="35">
        <v>2.9792780383799999</v>
      </c>
      <c r="O399" s="35">
        <f t="shared" si="10"/>
        <v>4.4354823913043475</v>
      </c>
      <c r="P399" s="19">
        <v>0</v>
      </c>
      <c r="Q399" s="19">
        <v>0</v>
      </c>
    </row>
    <row r="400" spans="1:17" x14ac:dyDescent="0.25">
      <c r="A400" s="20" t="s">
        <v>385</v>
      </c>
      <c r="B400" s="19">
        <v>18610744</v>
      </c>
      <c r="C400" s="19">
        <v>18610744</v>
      </c>
      <c r="D400" s="19">
        <v>18519053</v>
      </c>
      <c r="E400" s="20">
        <v>1</v>
      </c>
      <c r="F400" s="19">
        <v>16000000</v>
      </c>
      <c r="G400" s="20">
        <v>1</v>
      </c>
      <c r="H400" s="19">
        <v>16000000</v>
      </c>
      <c r="I400" s="20">
        <v>1</v>
      </c>
      <c r="J400" s="19">
        <v>16000000</v>
      </c>
      <c r="K400" s="20">
        <v>1</v>
      </c>
      <c r="L400" s="19">
        <v>15908309</v>
      </c>
      <c r="M400" s="35">
        <v>66.017788461538458</v>
      </c>
      <c r="N400" s="35">
        <v>117.50880907515899</v>
      </c>
      <c r="O400" s="35">
        <f t="shared" si="10"/>
        <v>201.29405434782609</v>
      </c>
      <c r="P400" s="19">
        <v>0</v>
      </c>
      <c r="Q400" s="19">
        <v>0</v>
      </c>
    </row>
    <row r="401" spans="1:17" x14ac:dyDescent="0.25">
      <c r="A401" s="20" t="s">
        <v>386</v>
      </c>
      <c r="B401" s="19">
        <v>1092274</v>
      </c>
      <c r="C401" s="19">
        <v>740000</v>
      </c>
      <c r="D401" s="19">
        <v>2450</v>
      </c>
      <c r="E401" s="20">
        <v>3</v>
      </c>
      <c r="F401" s="19">
        <v>820000</v>
      </c>
      <c r="G401" s="20">
        <v>1</v>
      </c>
      <c r="H401" s="19">
        <v>740000</v>
      </c>
      <c r="I401" s="20">
        <v>1</v>
      </c>
      <c r="J401" s="19">
        <v>740000</v>
      </c>
      <c r="K401" s="20">
        <v>0</v>
      </c>
      <c r="L401" s="19">
        <v>740000</v>
      </c>
      <c r="M401" s="35">
        <v>2.2596153846153846E-2</v>
      </c>
      <c r="N401" s="35">
        <v>1.4782129453964848E-2</v>
      </c>
      <c r="O401" s="35">
        <f t="shared" si="10"/>
        <v>2.6630434782608695E-2</v>
      </c>
      <c r="P401" s="19">
        <v>0</v>
      </c>
      <c r="Q401" s="19">
        <v>0</v>
      </c>
    </row>
    <row r="402" spans="1:17" x14ac:dyDescent="0.25">
      <c r="A402" s="20" t="s">
        <v>387</v>
      </c>
      <c r="B402" s="19">
        <v>5434699</v>
      </c>
      <c r="C402" s="19">
        <v>4497797</v>
      </c>
      <c r="D402" s="19">
        <v>560859</v>
      </c>
      <c r="E402" s="20">
        <v>10</v>
      </c>
      <c r="F402" s="19">
        <v>4976699</v>
      </c>
      <c r="G402" s="20">
        <v>10</v>
      </c>
      <c r="H402" s="19">
        <v>4976699</v>
      </c>
      <c r="I402" s="20">
        <v>10</v>
      </c>
      <c r="J402" s="19">
        <v>4976699</v>
      </c>
      <c r="K402" s="20">
        <v>5</v>
      </c>
      <c r="L402" s="19">
        <v>560859</v>
      </c>
      <c r="M402" s="35">
        <v>22.26923076923077</v>
      </c>
      <c r="N402" s="35">
        <v>3.567518652544722</v>
      </c>
      <c r="O402" s="35">
        <f t="shared" si="10"/>
        <v>6.0962934782608693</v>
      </c>
      <c r="P402" s="19">
        <v>2132881</v>
      </c>
      <c r="Q402" s="19">
        <v>2173982</v>
      </c>
    </row>
    <row r="403" spans="1:17" x14ac:dyDescent="0.25">
      <c r="A403" s="20" t="s">
        <v>388</v>
      </c>
      <c r="B403" s="19">
        <v>4265594</v>
      </c>
      <c r="C403" s="19">
        <v>1895025</v>
      </c>
      <c r="D403" s="19">
        <v>1895025</v>
      </c>
      <c r="E403" s="20">
        <v>1</v>
      </c>
      <c r="F403" s="19">
        <v>4265594</v>
      </c>
      <c r="G403" s="20">
        <v>1</v>
      </c>
      <c r="H403" s="19">
        <v>4265594</v>
      </c>
      <c r="I403" s="20">
        <v>1</v>
      </c>
      <c r="J403" s="19">
        <v>4265594</v>
      </c>
      <c r="K403" s="20">
        <v>0</v>
      </c>
      <c r="L403" s="19">
        <v>0</v>
      </c>
      <c r="M403" s="35">
        <v>19.548076923076923</v>
      </c>
      <c r="N403" s="35">
        <v>6.9054711000000006</v>
      </c>
      <c r="O403" s="35">
        <f t="shared" si="10"/>
        <v>20.598097826086956</v>
      </c>
      <c r="P403" s="19">
        <v>0</v>
      </c>
      <c r="Q403" s="19">
        <v>0</v>
      </c>
    </row>
    <row r="404" spans="1:17" x14ac:dyDescent="0.25">
      <c r="A404" s="20" t="s">
        <v>389</v>
      </c>
      <c r="B404" s="19">
        <v>4190462</v>
      </c>
      <c r="C404" s="19">
        <v>0</v>
      </c>
      <c r="D404" s="19">
        <v>0</v>
      </c>
      <c r="E404" s="20">
        <v>0</v>
      </c>
      <c r="F404" s="19">
        <v>0</v>
      </c>
      <c r="G404" s="20">
        <v>0</v>
      </c>
      <c r="H404" s="19">
        <v>0</v>
      </c>
      <c r="I404" s="20">
        <v>0</v>
      </c>
      <c r="J404" s="19">
        <v>0</v>
      </c>
      <c r="K404" s="20">
        <v>0</v>
      </c>
      <c r="L404" s="19">
        <v>0</v>
      </c>
      <c r="M404" s="35">
        <v>0</v>
      </c>
      <c r="N404" s="35">
        <v>0</v>
      </c>
      <c r="O404" s="35">
        <f t="shared" si="10"/>
        <v>0</v>
      </c>
      <c r="P404" s="19">
        <v>0</v>
      </c>
      <c r="Q404" s="19">
        <v>0</v>
      </c>
    </row>
    <row r="405" spans="1:17" x14ac:dyDescent="0.25">
      <c r="A405" s="20" t="s">
        <v>390</v>
      </c>
      <c r="B405" s="19">
        <v>12130927</v>
      </c>
      <c r="C405" s="19">
        <v>12130927</v>
      </c>
      <c r="D405" s="19">
        <v>3551514</v>
      </c>
      <c r="E405" s="20">
        <v>4</v>
      </c>
      <c r="F405" s="19">
        <v>12130927</v>
      </c>
      <c r="G405" s="20">
        <v>4</v>
      </c>
      <c r="H405" s="19">
        <v>12130927</v>
      </c>
      <c r="I405" s="20">
        <v>4</v>
      </c>
      <c r="J405" s="19">
        <v>12130927</v>
      </c>
      <c r="K405" s="20">
        <v>2</v>
      </c>
      <c r="L405" s="19">
        <v>3144731</v>
      </c>
      <c r="M405" s="35">
        <v>0</v>
      </c>
      <c r="N405" s="35">
        <v>25.81600942571524</v>
      </c>
      <c r="O405" s="35">
        <f t="shared" si="10"/>
        <v>38.603413043478263</v>
      </c>
      <c r="P405" s="19">
        <v>1213093</v>
      </c>
      <c r="Q405" s="19">
        <v>0</v>
      </c>
    </row>
    <row r="406" spans="1:17" x14ac:dyDescent="0.25">
      <c r="A406" s="20" t="s">
        <v>391</v>
      </c>
      <c r="B406" s="19">
        <v>15287347</v>
      </c>
      <c r="C406" s="19">
        <v>10354722</v>
      </c>
      <c r="D406" s="19">
        <v>7240695</v>
      </c>
      <c r="E406" s="20">
        <v>13</v>
      </c>
      <c r="F406" s="19">
        <v>14900753</v>
      </c>
      <c r="G406" s="20">
        <v>11</v>
      </c>
      <c r="H406" s="19">
        <v>10354722</v>
      </c>
      <c r="I406" s="20">
        <v>10</v>
      </c>
      <c r="J406" s="19">
        <v>10240680</v>
      </c>
      <c r="K406" s="20">
        <v>5</v>
      </c>
      <c r="L406" s="19">
        <v>414366</v>
      </c>
      <c r="M406" s="35">
        <v>17.235576923076923</v>
      </c>
      <c r="N406" s="35">
        <v>31.290813030686984</v>
      </c>
      <c r="O406" s="35">
        <f t="shared" si="10"/>
        <v>78.703206521739133</v>
      </c>
      <c r="P406" s="19">
        <v>1308098</v>
      </c>
      <c r="Q406" s="19">
        <v>1307496</v>
      </c>
    </row>
    <row r="407" spans="1:17" x14ac:dyDescent="0.25">
      <c r="A407" s="20" t="s">
        <v>392</v>
      </c>
      <c r="B407" s="19">
        <v>10021473</v>
      </c>
      <c r="C407" s="19">
        <v>10021473</v>
      </c>
      <c r="D407" s="19">
        <v>1161616</v>
      </c>
      <c r="E407" s="20">
        <v>5</v>
      </c>
      <c r="F407" s="19">
        <v>5296282</v>
      </c>
      <c r="G407" s="20">
        <v>5</v>
      </c>
      <c r="H407" s="19">
        <v>5296282</v>
      </c>
      <c r="I407" s="20">
        <v>5</v>
      </c>
      <c r="J407" s="19">
        <v>5296282</v>
      </c>
      <c r="K407" s="20">
        <v>2</v>
      </c>
      <c r="L407" s="19">
        <v>1161616</v>
      </c>
      <c r="M407" s="35">
        <v>10.344230769230769</v>
      </c>
      <c r="N407" s="35">
        <v>7.1180066867219516</v>
      </c>
      <c r="O407" s="35">
        <f t="shared" si="10"/>
        <v>12.626260869565217</v>
      </c>
      <c r="P407" s="19">
        <v>0</v>
      </c>
      <c r="Q407" s="19">
        <v>0</v>
      </c>
    </row>
    <row r="408" spans="1:17" x14ac:dyDescent="0.25">
      <c r="A408" s="18" t="s">
        <v>290</v>
      </c>
      <c r="B408" s="19">
        <v>23061105</v>
      </c>
      <c r="C408" s="19">
        <v>23061105</v>
      </c>
      <c r="D408" s="19">
        <v>13555612</v>
      </c>
      <c r="E408" s="20">
        <v>5</v>
      </c>
      <c r="F408" s="19">
        <v>19248884</v>
      </c>
      <c r="G408" s="20">
        <v>5</v>
      </c>
      <c r="H408" s="19">
        <v>19248884</v>
      </c>
      <c r="I408" s="20">
        <v>5</v>
      </c>
      <c r="J408" s="19">
        <v>19248884</v>
      </c>
      <c r="K408" s="20">
        <v>0</v>
      </c>
      <c r="L408" s="19">
        <v>0</v>
      </c>
      <c r="M408" s="35">
        <v>33.521009615384614</v>
      </c>
      <c r="N408" s="35">
        <v>68.971429309357958</v>
      </c>
      <c r="O408" s="35">
        <f t="shared" si="10"/>
        <v>147.34360869565216</v>
      </c>
      <c r="P408" s="19">
        <v>0</v>
      </c>
      <c r="Q408" s="19">
        <v>0</v>
      </c>
    </row>
    <row r="409" spans="1:17" x14ac:dyDescent="0.25">
      <c r="A409" s="20" t="s">
        <v>393</v>
      </c>
      <c r="B409" s="19">
        <v>1672019</v>
      </c>
      <c r="C409" s="19">
        <v>1672019</v>
      </c>
      <c r="D409" s="19">
        <v>179901</v>
      </c>
      <c r="E409" s="20">
        <v>1</v>
      </c>
      <c r="F409" s="19">
        <v>1672019</v>
      </c>
      <c r="G409" s="20">
        <v>1</v>
      </c>
      <c r="H409" s="19">
        <v>1672019</v>
      </c>
      <c r="I409" s="20">
        <v>1</v>
      </c>
      <c r="J409" s="19">
        <v>1672019</v>
      </c>
      <c r="K409" s="20">
        <v>0</v>
      </c>
      <c r="L409" s="19">
        <v>0</v>
      </c>
      <c r="M409" s="35">
        <v>0.36754807692307695</v>
      </c>
      <c r="N409" s="35">
        <v>0.65555924400000021</v>
      </c>
      <c r="O409" s="35">
        <f t="shared" si="10"/>
        <v>1.955445652173913</v>
      </c>
      <c r="P409" s="19">
        <v>0</v>
      </c>
      <c r="Q409" s="19">
        <v>0</v>
      </c>
    </row>
    <row r="410" spans="1:17" x14ac:dyDescent="0.25">
      <c r="A410" s="20" t="s">
        <v>394</v>
      </c>
      <c r="B410" s="19">
        <v>1500000</v>
      </c>
      <c r="C410" s="19">
        <v>0</v>
      </c>
      <c r="D410" s="19">
        <v>0</v>
      </c>
      <c r="E410" s="20">
        <v>2</v>
      </c>
      <c r="F410" s="19">
        <v>550000</v>
      </c>
      <c r="G410" s="20">
        <v>0</v>
      </c>
      <c r="H410" s="19">
        <v>0</v>
      </c>
      <c r="I410" s="20">
        <v>0</v>
      </c>
      <c r="J410" s="19">
        <v>0</v>
      </c>
      <c r="K410" s="20">
        <v>0</v>
      </c>
      <c r="L410" s="19">
        <v>0</v>
      </c>
      <c r="M410" s="35">
        <v>0</v>
      </c>
      <c r="N410" s="35">
        <v>0</v>
      </c>
      <c r="O410" s="35">
        <f t="shared" si="10"/>
        <v>0</v>
      </c>
      <c r="P410" s="19">
        <v>0</v>
      </c>
      <c r="Q410" s="19">
        <v>0</v>
      </c>
    </row>
    <row r="411" spans="1:17" x14ac:dyDescent="0.25">
      <c r="A411" s="20" t="s">
        <v>395</v>
      </c>
      <c r="B411" s="19">
        <v>6478887</v>
      </c>
      <c r="C411" s="19">
        <v>5815007</v>
      </c>
      <c r="D411" s="19">
        <v>687831</v>
      </c>
      <c r="E411" s="20">
        <v>2</v>
      </c>
      <c r="F411" s="19">
        <v>5815007</v>
      </c>
      <c r="G411" s="20">
        <v>2</v>
      </c>
      <c r="H411" s="19">
        <v>5815007</v>
      </c>
      <c r="I411" s="20">
        <v>2</v>
      </c>
      <c r="J411" s="19">
        <v>5815007</v>
      </c>
      <c r="K411" s="20">
        <v>0</v>
      </c>
      <c r="L411" s="19">
        <v>0</v>
      </c>
      <c r="M411" s="35">
        <v>1.9615384615384615</v>
      </c>
      <c r="N411" s="35">
        <v>4.4431328235207985</v>
      </c>
      <c r="O411" s="35">
        <f t="shared" si="10"/>
        <v>7.4764239130434786</v>
      </c>
      <c r="P411" s="19">
        <v>0</v>
      </c>
      <c r="Q411" s="19">
        <v>0</v>
      </c>
    </row>
    <row r="412" spans="1:17" x14ac:dyDescent="0.25">
      <c r="A412" s="20" t="s">
        <v>396</v>
      </c>
      <c r="B412" s="19">
        <v>2139379</v>
      </c>
      <c r="C412" s="19">
        <v>1154934</v>
      </c>
      <c r="D412" s="19">
        <v>929753</v>
      </c>
      <c r="E412" s="20">
        <v>4</v>
      </c>
      <c r="F412" s="19">
        <v>1154934</v>
      </c>
      <c r="G412" s="20">
        <v>4</v>
      </c>
      <c r="H412" s="19">
        <v>1154934</v>
      </c>
      <c r="I412" s="20">
        <v>4</v>
      </c>
      <c r="J412" s="19">
        <v>1154934</v>
      </c>
      <c r="K412" s="20">
        <v>3</v>
      </c>
      <c r="L412" s="19">
        <v>929753</v>
      </c>
      <c r="M412" s="35">
        <v>0.36057692307692307</v>
      </c>
      <c r="N412" s="35">
        <v>5.9148651244522341</v>
      </c>
      <c r="O412" s="35">
        <f t="shared" si="10"/>
        <v>10.106010869565218</v>
      </c>
      <c r="P412" s="19">
        <v>0</v>
      </c>
      <c r="Q412" s="19">
        <v>0</v>
      </c>
    </row>
    <row r="413" spans="1:17" x14ac:dyDescent="0.25">
      <c r="A413" s="18" t="s">
        <v>397</v>
      </c>
      <c r="B413" s="19">
        <v>4041355</v>
      </c>
      <c r="C413" s="19">
        <v>3964683</v>
      </c>
      <c r="D413" s="19">
        <v>100096</v>
      </c>
      <c r="E413" s="20">
        <v>4</v>
      </c>
      <c r="F413" s="19">
        <v>3964683</v>
      </c>
      <c r="G413" s="20">
        <v>4</v>
      </c>
      <c r="H413" s="19">
        <v>3964683</v>
      </c>
      <c r="I413" s="20">
        <v>3</v>
      </c>
      <c r="J413" s="19">
        <v>100096</v>
      </c>
      <c r="K413" s="20">
        <v>1</v>
      </c>
      <c r="L413" s="19">
        <v>80096</v>
      </c>
      <c r="M413" s="35">
        <v>9.6153846153846159E-2</v>
      </c>
      <c r="N413" s="35">
        <v>0.69867187517578966</v>
      </c>
      <c r="O413" s="35">
        <f t="shared" si="10"/>
        <v>1.0880000000000001</v>
      </c>
      <c r="P413" s="19">
        <v>0</v>
      </c>
      <c r="Q413" s="19">
        <v>0</v>
      </c>
    </row>
    <row r="414" spans="1:17" x14ac:dyDescent="0.25">
      <c r="A414" s="20" t="s">
        <v>303</v>
      </c>
      <c r="B414" s="19">
        <v>4672108</v>
      </c>
      <c r="C414" s="19">
        <v>1364127</v>
      </c>
      <c r="D414" s="19">
        <v>312510</v>
      </c>
      <c r="E414" s="20">
        <v>5</v>
      </c>
      <c r="F414" s="19">
        <v>2564127</v>
      </c>
      <c r="G414" s="20">
        <v>4</v>
      </c>
      <c r="H414" s="19">
        <v>1364127</v>
      </c>
      <c r="I414" s="20">
        <v>4</v>
      </c>
      <c r="J414" s="19">
        <v>1367127</v>
      </c>
      <c r="K414" s="20">
        <v>1</v>
      </c>
      <c r="L414" s="19">
        <v>75890</v>
      </c>
      <c r="M414" s="35">
        <v>1.7576923076923077</v>
      </c>
      <c r="N414" s="35">
        <v>1.4633621596085102</v>
      </c>
      <c r="O414" s="35">
        <f t="shared" si="10"/>
        <v>3.3968478260869563</v>
      </c>
      <c r="P414" s="19">
        <v>265107</v>
      </c>
      <c r="Q414" s="19">
        <v>160398</v>
      </c>
    </row>
    <row r="415" spans="1:17" x14ac:dyDescent="0.25">
      <c r="A415" s="20" t="s">
        <v>398</v>
      </c>
      <c r="B415" s="19">
        <v>3944843</v>
      </c>
      <c r="C415" s="19">
        <v>800340</v>
      </c>
      <c r="D415" s="19">
        <v>300340</v>
      </c>
      <c r="E415" s="20">
        <v>6</v>
      </c>
      <c r="F415" s="19">
        <v>790840</v>
      </c>
      <c r="G415" s="20">
        <v>6</v>
      </c>
      <c r="H415" s="19">
        <v>790840</v>
      </c>
      <c r="I415" s="20">
        <v>3</v>
      </c>
      <c r="J415" s="19">
        <v>636656</v>
      </c>
      <c r="K415" s="20">
        <v>3</v>
      </c>
      <c r="L415" s="19">
        <v>154184</v>
      </c>
      <c r="M415" s="35">
        <v>0.47403846153846152</v>
      </c>
      <c r="N415" s="35">
        <v>1.7506778568299877</v>
      </c>
      <c r="O415" s="35">
        <f t="shared" si="10"/>
        <v>3.2645652173913042</v>
      </c>
      <c r="P415" s="19">
        <v>0</v>
      </c>
      <c r="Q415" s="19">
        <v>0</v>
      </c>
    </row>
    <row r="416" spans="1:17" x14ac:dyDescent="0.25">
      <c r="A416" s="20" t="s">
        <v>399</v>
      </c>
      <c r="B416" s="19">
        <v>1535510</v>
      </c>
      <c r="C416" s="19">
        <v>944147</v>
      </c>
      <c r="D416" s="19">
        <v>703956</v>
      </c>
      <c r="E416" s="20">
        <v>1</v>
      </c>
      <c r="F416" s="19">
        <v>944147</v>
      </c>
      <c r="G416" s="20">
        <v>1</v>
      </c>
      <c r="H416" s="19">
        <v>944147</v>
      </c>
      <c r="I416" s="20">
        <v>1</v>
      </c>
      <c r="J416" s="19">
        <v>944147</v>
      </c>
      <c r="K416" s="20">
        <v>0</v>
      </c>
      <c r="L416" s="19">
        <v>0</v>
      </c>
      <c r="M416" s="35">
        <v>4.3076923076923075</v>
      </c>
      <c r="N416" s="35">
        <v>3.8763679736082692</v>
      </c>
      <c r="O416" s="35">
        <f t="shared" si="10"/>
        <v>7.6516956521739132</v>
      </c>
      <c r="P416" s="19">
        <v>118018</v>
      </c>
      <c r="Q416" s="19">
        <v>0</v>
      </c>
    </row>
    <row r="417" spans="1:17" x14ac:dyDescent="0.25">
      <c r="A417" s="20" t="s">
        <v>400</v>
      </c>
      <c r="B417" s="19">
        <v>797009</v>
      </c>
      <c r="C417" s="19">
        <v>405180</v>
      </c>
      <c r="D417" s="19">
        <v>269373</v>
      </c>
      <c r="E417" s="20">
        <v>36</v>
      </c>
      <c r="F417" s="19">
        <v>405180</v>
      </c>
      <c r="G417" s="20">
        <v>12</v>
      </c>
      <c r="H417" s="19">
        <v>405180</v>
      </c>
      <c r="I417" s="20">
        <v>12</v>
      </c>
      <c r="J417" s="19">
        <v>405180</v>
      </c>
      <c r="K417" s="20">
        <v>11</v>
      </c>
      <c r="L417" s="19">
        <v>405180</v>
      </c>
      <c r="M417" s="35">
        <v>0</v>
      </c>
      <c r="N417" s="35">
        <v>1.642402430074011</v>
      </c>
      <c r="O417" s="35">
        <f t="shared" si="10"/>
        <v>2.9279673913043478</v>
      </c>
      <c r="P417" s="19">
        <v>0</v>
      </c>
      <c r="Q417" s="19">
        <v>0</v>
      </c>
    </row>
    <row r="418" spans="1:17" x14ac:dyDescent="0.25">
      <c r="A418" s="20" t="s">
        <v>401</v>
      </c>
      <c r="B418" s="19">
        <v>1231479</v>
      </c>
      <c r="C418" s="19">
        <v>378329</v>
      </c>
      <c r="D418" s="19">
        <v>123984</v>
      </c>
      <c r="E418" s="20">
        <v>2</v>
      </c>
      <c r="F418" s="19">
        <v>378329</v>
      </c>
      <c r="G418" s="20">
        <v>2</v>
      </c>
      <c r="H418" s="19">
        <v>378329</v>
      </c>
      <c r="I418" s="20">
        <v>2</v>
      </c>
      <c r="J418" s="19">
        <v>378329</v>
      </c>
      <c r="K418" s="20">
        <v>0</v>
      </c>
      <c r="L418" s="19">
        <v>378329</v>
      </c>
      <c r="M418" s="35">
        <v>0.63546634615384612</v>
      </c>
      <c r="N418" s="35">
        <v>0.56349478030691869</v>
      </c>
      <c r="O418" s="35">
        <f t="shared" si="10"/>
        <v>1.3476521739130434</v>
      </c>
      <c r="P418" s="19">
        <v>0</v>
      </c>
      <c r="Q418" s="19">
        <v>0</v>
      </c>
    </row>
    <row r="419" spans="1:17" x14ac:dyDescent="0.25">
      <c r="A419" s="20" t="s">
        <v>304</v>
      </c>
      <c r="B419" s="19">
        <v>191300189</v>
      </c>
      <c r="C419" s="19">
        <v>182370246</v>
      </c>
      <c r="D419" s="19">
        <v>153395536.43000001</v>
      </c>
      <c r="E419" s="20">
        <v>15</v>
      </c>
      <c r="F419" s="19">
        <v>121490928</v>
      </c>
      <c r="G419" s="20">
        <v>15</v>
      </c>
      <c r="H419" s="19">
        <v>121490928</v>
      </c>
      <c r="I419" s="20">
        <v>15</v>
      </c>
      <c r="J419" s="19">
        <v>121490928</v>
      </c>
      <c r="K419" s="20">
        <v>2</v>
      </c>
      <c r="L419" s="19">
        <v>50818355</v>
      </c>
      <c r="M419" s="35">
        <v>815.50673076923078</v>
      </c>
      <c r="N419" s="35">
        <v>611.51020305860675</v>
      </c>
      <c r="O419" s="35">
        <f t="shared" si="10"/>
        <v>1667.3427872826087</v>
      </c>
      <c r="P419" s="19">
        <v>0</v>
      </c>
      <c r="Q419" s="19">
        <v>0</v>
      </c>
    </row>
    <row r="420" spans="1:17" x14ac:dyDescent="0.25">
      <c r="A420" s="20" t="s">
        <v>402</v>
      </c>
      <c r="B420" s="19">
        <v>1753649</v>
      </c>
      <c r="C420" s="19">
        <v>1714536</v>
      </c>
      <c r="D420" s="19">
        <v>0</v>
      </c>
      <c r="E420" s="20">
        <v>1</v>
      </c>
      <c r="F420" s="19">
        <v>1714536</v>
      </c>
      <c r="G420" s="20">
        <v>1</v>
      </c>
      <c r="H420" s="19">
        <v>1714536</v>
      </c>
      <c r="I420" s="20">
        <v>1</v>
      </c>
      <c r="J420" s="19">
        <v>1714536</v>
      </c>
      <c r="K420" s="20">
        <v>0</v>
      </c>
      <c r="L420" s="19">
        <v>0</v>
      </c>
      <c r="M420" s="35">
        <v>0</v>
      </c>
      <c r="N420" s="35">
        <v>0</v>
      </c>
      <c r="O420" s="35">
        <f t="shared" si="10"/>
        <v>0</v>
      </c>
      <c r="P420" s="19">
        <v>122387</v>
      </c>
      <c r="Q420" s="19">
        <v>122387</v>
      </c>
    </row>
    <row r="421" spans="1:17" x14ac:dyDescent="0.25">
      <c r="A421" s="20" t="s">
        <v>403</v>
      </c>
      <c r="B421" s="19">
        <v>2390313</v>
      </c>
      <c r="C421" s="19">
        <v>2361921</v>
      </c>
      <c r="D421" s="19">
        <v>87664</v>
      </c>
      <c r="E421" s="20">
        <v>4</v>
      </c>
      <c r="F421" s="19">
        <v>2361921</v>
      </c>
      <c r="G421" s="20">
        <v>4</v>
      </c>
      <c r="H421" s="19">
        <v>2391921</v>
      </c>
      <c r="I421" s="20">
        <v>4</v>
      </c>
      <c r="J421" s="19">
        <v>2391921</v>
      </c>
      <c r="K421" s="20">
        <v>3</v>
      </c>
      <c r="L421" s="19">
        <v>87664</v>
      </c>
      <c r="M421" s="35">
        <v>2</v>
      </c>
      <c r="N421" s="35">
        <v>0.61618474078603103</v>
      </c>
      <c r="O421" s="35">
        <f t="shared" si="10"/>
        <v>0.9528695652173913</v>
      </c>
      <c r="P421" s="19">
        <v>0</v>
      </c>
      <c r="Q421" s="19">
        <v>0</v>
      </c>
    </row>
    <row r="422" spans="1:17" x14ac:dyDescent="0.25">
      <c r="A422" s="20" t="s">
        <v>404</v>
      </c>
      <c r="B422" s="19">
        <v>2057460</v>
      </c>
      <c r="C422" s="19">
        <v>1679089.07</v>
      </c>
      <c r="D422" s="19">
        <v>108309.07</v>
      </c>
      <c r="E422" s="20">
        <v>5</v>
      </c>
      <c r="F422" s="19">
        <v>1676519.62</v>
      </c>
      <c r="G422" s="20">
        <v>5</v>
      </c>
      <c r="H422" s="19">
        <v>1676519.52</v>
      </c>
      <c r="I422" s="20">
        <v>6</v>
      </c>
      <c r="J422" s="19">
        <v>1679089.07</v>
      </c>
      <c r="K422" s="20">
        <v>4</v>
      </c>
      <c r="L422" s="19">
        <v>108309.07</v>
      </c>
      <c r="M422" s="35">
        <v>3.9908653846153848</v>
      </c>
      <c r="N422" s="35">
        <v>0.75089821743598617</v>
      </c>
      <c r="O422" s="35">
        <f t="shared" si="10"/>
        <v>1.1772725000000002</v>
      </c>
      <c r="P422" s="19">
        <v>0</v>
      </c>
      <c r="Q422" s="19">
        <v>0</v>
      </c>
    </row>
    <row r="423" spans="1:17" x14ac:dyDescent="0.25">
      <c r="A423" s="20" t="s">
        <v>405</v>
      </c>
      <c r="B423" s="19">
        <v>11388245</v>
      </c>
      <c r="C423" s="19">
        <v>2423312</v>
      </c>
      <c r="D423" s="19">
        <v>1246217</v>
      </c>
      <c r="E423" s="20">
        <v>3</v>
      </c>
      <c r="F423" s="19">
        <v>3529388</v>
      </c>
      <c r="G423" s="20">
        <v>2</v>
      </c>
      <c r="H423" s="19">
        <v>2423312</v>
      </c>
      <c r="I423" s="20">
        <v>2</v>
      </c>
      <c r="J423" s="19">
        <v>2423312</v>
      </c>
      <c r="K423" s="20">
        <v>0</v>
      </c>
      <c r="L423" s="19">
        <v>0</v>
      </c>
      <c r="M423" s="35">
        <v>0</v>
      </c>
      <c r="N423" s="35">
        <v>6.4852570138061267</v>
      </c>
      <c r="O423" s="35">
        <f t="shared" si="10"/>
        <v>13.54583695652174</v>
      </c>
      <c r="P423" s="19">
        <v>0</v>
      </c>
      <c r="Q423" s="19">
        <v>0</v>
      </c>
    </row>
    <row r="424" spans="1:17" x14ac:dyDescent="0.25">
      <c r="A424" s="20" t="s">
        <v>406</v>
      </c>
      <c r="B424" s="19">
        <v>1183712</v>
      </c>
      <c r="C424" s="19">
        <v>361522</v>
      </c>
      <c r="D424" s="19">
        <v>91819</v>
      </c>
      <c r="E424" s="20">
        <v>1</v>
      </c>
      <c r="F424" s="19">
        <v>283712</v>
      </c>
      <c r="G424" s="20">
        <v>1</v>
      </c>
      <c r="H424" s="19">
        <v>283712</v>
      </c>
      <c r="I424" s="20">
        <v>1</v>
      </c>
      <c r="J424" s="19">
        <v>283712</v>
      </c>
      <c r="K424" s="20">
        <v>1</v>
      </c>
      <c r="L424" s="19">
        <v>0</v>
      </c>
      <c r="M424" s="35">
        <v>1.9230769230769232E-2</v>
      </c>
      <c r="N424" s="35">
        <v>0.52079386965253427</v>
      </c>
      <c r="O424" s="35">
        <f t="shared" ref="O424:O487" si="11">D424/92000</f>
        <v>0.99803260869565213</v>
      </c>
      <c r="P424" s="19">
        <v>0</v>
      </c>
      <c r="Q424" s="19">
        <v>0</v>
      </c>
    </row>
    <row r="425" spans="1:17" x14ac:dyDescent="0.25">
      <c r="A425" s="20" t="s">
        <v>407</v>
      </c>
      <c r="B425" s="19">
        <v>3574296</v>
      </c>
      <c r="C425" s="19">
        <v>3574296</v>
      </c>
      <c r="D425" s="19">
        <v>1761987</v>
      </c>
      <c r="E425" s="20">
        <v>0</v>
      </c>
      <c r="F425" s="19">
        <v>0</v>
      </c>
      <c r="G425" s="20">
        <v>0</v>
      </c>
      <c r="H425" s="19">
        <v>0</v>
      </c>
      <c r="I425" s="20">
        <v>0</v>
      </c>
      <c r="J425" s="19">
        <v>0</v>
      </c>
      <c r="K425" s="20">
        <v>0</v>
      </c>
      <c r="L425" s="19">
        <v>0</v>
      </c>
      <c r="M425" s="35">
        <v>11.687019230769231</v>
      </c>
      <c r="N425" s="35">
        <v>6.3968938434298064</v>
      </c>
      <c r="O425" s="35">
        <f t="shared" si="11"/>
        <v>19.152032608695652</v>
      </c>
      <c r="P425" s="19">
        <v>0</v>
      </c>
      <c r="Q425" s="19">
        <v>0</v>
      </c>
    </row>
    <row r="426" spans="1:17" x14ac:dyDescent="0.25">
      <c r="A426" s="20" t="s">
        <v>408</v>
      </c>
      <c r="B426" s="19">
        <v>875000</v>
      </c>
      <c r="C426" s="19">
        <v>327625</v>
      </c>
      <c r="D426" s="19">
        <v>297500</v>
      </c>
      <c r="E426" s="20">
        <v>2</v>
      </c>
      <c r="F426" s="19">
        <v>327625</v>
      </c>
      <c r="G426" s="20">
        <v>2</v>
      </c>
      <c r="H426" s="19">
        <v>327625</v>
      </c>
      <c r="I426" s="20">
        <v>2</v>
      </c>
      <c r="J426" s="19">
        <v>327625</v>
      </c>
      <c r="K426" s="20">
        <v>2</v>
      </c>
      <c r="L426" s="19">
        <v>327625</v>
      </c>
      <c r="M426" s="35">
        <v>0</v>
      </c>
      <c r="N426" s="35">
        <v>1.2904203217951089</v>
      </c>
      <c r="O426" s="35">
        <f t="shared" si="11"/>
        <v>3.2336956521739131</v>
      </c>
      <c r="P426" s="19">
        <v>0</v>
      </c>
      <c r="Q426" s="19">
        <v>0</v>
      </c>
    </row>
    <row r="427" spans="1:17" x14ac:dyDescent="0.25">
      <c r="A427" s="20" t="s">
        <v>409</v>
      </c>
      <c r="B427" s="19">
        <v>1477900</v>
      </c>
      <c r="C427" s="19">
        <v>602787</v>
      </c>
      <c r="D427" s="19">
        <v>112357</v>
      </c>
      <c r="E427" s="20">
        <v>2</v>
      </c>
      <c r="F427" s="19">
        <v>620000</v>
      </c>
      <c r="G427" s="20">
        <v>2</v>
      </c>
      <c r="H427" s="19">
        <v>620000</v>
      </c>
      <c r="I427" s="20">
        <v>2</v>
      </c>
      <c r="J427" s="19">
        <v>620000</v>
      </c>
      <c r="K427" s="20">
        <v>1</v>
      </c>
      <c r="L427" s="19">
        <v>112357</v>
      </c>
      <c r="M427" s="35">
        <v>0.43209134615384615</v>
      </c>
      <c r="N427" s="35">
        <v>0.7443999298419739</v>
      </c>
      <c r="O427" s="35">
        <f t="shared" si="11"/>
        <v>1.2212717391304349</v>
      </c>
      <c r="P427" s="19">
        <v>0</v>
      </c>
      <c r="Q427" s="19">
        <v>0</v>
      </c>
    </row>
    <row r="428" spans="1:17" x14ac:dyDescent="0.25">
      <c r="A428" s="20" t="s">
        <v>410</v>
      </c>
      <c r="B428" s="19">
        <v>600000</v>
      </c>
      <c r="C428" s="19">
        <v>175000</v>
      </c>
      <c r="D428" s="19">
        <v>5000</v>
      </c>
      <c r="E428" s="20">
        <v>1</v>
      </c>
      <c r="F428" s="19">
        <v>170000</v>
      </c>
      <c r="G428" s="20">
        <v>1</v>
      </c>
      <c r="H428" s="19">
        <v>170000</v>
      </c>
      <c r="I428" s="20">
        <v>1</v>
      </c>
      <c r="J428" s="19">
        <v>170000</v>
      </c>
      <c r="K428" s="20">
        <v>0</v>
      </c>
      <c r="L428" s="19">
        <v>0</v>
      </c>
      <c r="M428" s="35">
        <v>1.0576923076923077</v>
      </c>
      <c r="N428" s="35">
        <v>2.7381216448085638E-2</v>
      </c>
      <c r="O428" s="35">
        <f t="shared" si="11"/>
        <v>5.434782608695652E-2</v>
      </c>
      <c r="P428" s="19">
        <v>0</v>
      </c>
      <c r="Q428" s="19">
        <v>0</v>
      </c>
    </row>
    <row r="429" spans="1:17" x14ac:dyDescent="0.25">
      <c r="A429" s="20" t="s">
        <v>411</v>
      </c>
      <c r="B429" s="19">
        <v>2590439</v>
      </c>
      <c r="C429" s="19">
        <v>0</v>
      </c>
      <c r="D429" s="19">
        <v>0</v>
      </c>
      <c r="E429" s="20">
        <v>0</v>
      </c>
      <c r="F429" s="19">
        <v>0</v>
      </c>
      <c r="G429" s="20">
        <v>0</v>
      </c>
      <c r="H429" s="19">
        <v>0</v>
      </c>
      <c r="I429" s="20">
        <v>0</v>
      </c>
      <c r="J429" s="19">
        <v>0</v>
      </c>
      <c r="K429" s="20">
        <v>0</v>
      </c>
      <c r="L429" s="19">
        <v>0</v>
      </c>
      <c r="M429" s="35">
        <v>0</v>
      </c>
      <c r="N429" s="35">
        <v>0</v>
      </c>
      <c r="O429" s="35">
        <f t="shared" si="11"/>
        <v>0</v>
      </c>
      <c r="P429" s="19">
        <v>0</v>
      </c>
      <c r="Q429" s="19">
        <v>0</v>
      </c>
    </row>
    <row r="430" spans="1:17" x14ac:dyDescent="0.25">
      <c r="A430" s="20" t="s">
        <v>412</v>
      </c>
      <c r="B430" s="19">
        <v>180300</v>
      </c>
      <c r="C430" s="19">
        <v>171828</v>
      </c>
      <c r="D430" s="19">
        <v>88373</v>
      </c>
      <c r="E430" s="20">
        <v>5</v>
      </c>
      <c r="F430" s="19">
        <v>171828</v>
      </c>
      <c r="G430" s="20">
        <v>5</v>
      </c>
      <c r="H430" s="19">
        <v>171828</v>
      </c>
      <c r="I430" s="20">
        <v>5</v>
      </c>
      <c r="J430" s="19">
        <v>171828</v>
      </c>
      <c r="K430" s="20">
        <v>4</v>
      </c>
      <c r="L430" s="19">
        <v>88373</v>
      </c>
      <c r="M430" s="35">
        <v>5.0480769230769232E-2</v>
      </c>
      <c r="N430" s="35">
        <v>0.37526901386095396</v>
      </c>
      <c r="O430" s="35">
        <f t="shared" si="11"/>
        <v>0.96057608695652175</v>
      </c>
      <c r="P430" s="19">
        <v>0</v>
      </c>
      <c r="Q430" s="19">
        <v>0</v>
      </c>
    </row>
    <row r="431" spans="1:17" x14ac:dyDescent="0.25">
      <c r="A431" s="20" t="s">
        <v>413</v>
      </c>
      <c r="B431" s="19">
        <v>2362469</v>
      </c>
      <c r="C431" s="19">
        <v>2362469</v>
      </c>
      <c r="D431" s="19">
        <v>48000</v>
      </c>
      <c r="E431" s="20">
        <v>9</v>
      </c>
      <c r="F431" s="19">
        <v>1942469</v>
      </c>
      <c r="G431" s="20">
        <v>7</v>
      </c>
      <c r="H431" s="19">
        <v>1333000</v>
      </c>
      <c r="I431" s="20">
        <v>7</v>
      </c>
      <c r="J431" s="19">
        <v>1333000</v>
      </c>
      <c r="K431" s="20">
        <v>2</v>
      </c>
      <c r="L431" s="19">
        <v>73000</v>
      </c>
      <c r="M431" s="35">
        <v>6.0576923076923077E-2</v>
      </c>
      <c r="N431" s="35">
        <v>0.26737049142401448</v>
      </c>
      <c r="O431" s="35">
        <f t="shared" si="11"/>
        <v>0.52173913043478259</v>
      </c>
      <c r="P431" s="19">
        <v>0</v>
      </c>
      <c r="Q431" s="19">
        <v>0</v>
      </c>
    </row>
    <row r="432" spans="1:17" x14ac:dyDescent="0.25">
      <c r="A432" s="20" t="s">
        <v>414</v>
      </c>
      <c r="B432" s="19">
        <v>1375000</v>
      </c>
      <c r="C432" s="19">
        <v>1375000</v>
      </c>
      <c r="D432" s="19">
        <v>698016.63</v>
      </c>
      <c r="E432" s="20">
        <v>2</v>
      </c>
      <c r="F432" s="19">
        <v>1375000</v>
      </c>
      <c r="G432" s="20">
        <v>2</v>
      </c>
      <c r="H432" s="19">
        <v>1375000</v>
      </c>
      <c r="I432" s="20">
        <v>2</v>
      </c>
      <c r="J432" s="19">
        <v>1375000</v>
      </c>
      <c r="K432" s="20">
        <v>0</v>
      </c>
      <c r="L432" s="19">
        <v>0</v>
      </c>
      <c r="M432" s="35">
        <v>1.9046875000000001</v>
      </c>
      <c r="N432" s="35">
        <v>3.2842802300801335</v>
      </c>
      <c r="O432" s="35">
        <f t="shared" si="11"/>
        <v>7.5871372826086958</v>
      </c>
      <c r="P432" s="19">
        <v>0</v>
      </c>
      <c r="Q432" s="19">
        <v>0</v>
      </c>
    </row>
    <row r="433" spans="1:17" x14ac:dyDescent="0.25">
      <c r="A433" s="20" t="s">
        <v>415</v>
      </c>
      <c r="B433" s="19">
        <v>937612</v>
      </c>
      <c r="C433" s="19">
        <v>514617</v>
      </c>
      <c r="D433" s="19">
        <v>473383.88</v>
      </c>
      <c r="E433" s="20">
        <v>4</v>
      </c>
      <c r="F433" s="19">
        <v>374617</v>
      </c>
      <c r="G433" s="20">
        <v>4</v>
      </c>
      <c r="H433" s="19">
        <v>374617</v>
      </c>
      <c r="I433" s="20">
        <v>4</v>
      </c>
      <c r="J433" s="19">
        <v>374617</v>
      </c>
      <c r="K433" s="20">
        <v>4</v>
      </c>
      <c r="L433" s="19">
        <v>374617</v>
      </c>
      <c r="M433" s="35">
        <v>0.93365384615384617</v>
      </c>
      <c r="N433" s="35">
        <v>2.2827804192203458</v>
      </c>
      <c r="O433" s="35">
        <f t="shared" si="11"/>
        <v>5.1454769565217395</v>
      </c>
      <c r="P433" s="19">
        <v>0</v>
      </c>
      <c r="Q433" s="19">
        <v>0</v>
      </c>
    </row>
    <row r="434" spans="1:17" x14ac:dyDescent="0.25">
      <c r="A434" s="20" t="s">
        <v>416</v>
      </c>
      <c r="B434" s="19">
        <v>539497</v>
      </c>
      <c r="C434" s="19">
        <v>0</v>
      </c>
      <c r="D434" s="19">
        <v>0</v>
      </c>
      <c r="E434" s="20">
        <v>1</v>
      </c>
      <c r="F434" s="19">
        <v>539497</v>
      </c>
      <c r="G434" s="20">
        <v>0</v>
      </c>
      <c r="H434" s="19">
        <v>0</v>
      </c>
      <c r="I434" s="20">
        <v>0</v>
      </c>
      <c r="J434" s="19">
        <v>0</v>
      </c>
      <c r="K434" s="20">
        <v>0</v>
      </c>
      <c r="L434" s="19">
        <v>0</v>
      </c>
      <c r="M434" s="35">
        <v>0</v>
      </c>
      <c r="N434" s="35">
        <v>0</v>
      </c>
      <c r="O434" s="35">
        <f t="shared" si="11"/>
        <v>0</v>
      </c>
      <c r="P434" s="19">
        <v>0</v>
      </c>
      <c r="Q434" s="19">
        <v>0</v>
      </c>
    </row>
    <row r="435" spans="1:17" x14ac:dyDescent="0.25">
      <c r="A435" s="20" t="s">
        <v>417</v>
      </c>
      <c r="B435" s="19">
        <v>1884898</v>
      </c>
      <c r="C435" s="19">
        <v>1172478.8799999999</v>
      </c>
      <c r="D435" s="19">
        <v>48302.66</v>
      </c>
      <c r="E435" s="20">
        <v>4</v>
      </c>
      <c r="F435" s="19">
        <v>1315862</v>
      </c>
      <c r="G435" s="20">
        <v>3</v>
      </c>
      <c r="H435" s="19">
        <v>1166562</v>
      </c>
      <c r="I435" s="20">
        <v>3</v>
      </c>
      <c r="J435" s="19">
        <v>1166562</v>
      </c>
      <c r="K435" s="20">
        <v>0</v>
      </c>
      <c r="L435" s="19">
        <v>0</v>
      </c>
      <c r="M435" s="35">
        <v>0.26766826923076925</v>
      </c>
      <c r="N435" s="35">
        <v>0.26025574768964277</v>
      </c>
      <c r="O435" s="35">
        <f t="shared" si="11"/>
        <v>0.52502891304347832</v>
      </c>
      <c r="P435" s="19">
        <v>0</v>
      </c>
      <c r="Q435" s="19">
        <v>0</v>
      </c>
    </row>
    <row r="436" spans="1:17" x14ac:dyDescent="0.25">
      <c r="A436" s="20" t="s">
        <v>418</v>
      </c>
      <c r="B436" s="19">
        <v>1404227</v>
      </c>
      <c r="C436" s="19">
        <v>1404227</v>
      </c>
      <c r="D436" s="19">
        <v>327029</v>
      </c>
      <c r="E436" s="20">
        <v>4</v>
      </c>
      <c r="F436" s="19">
        <v>1404227</v>
      </c>
      <c r="G436" s="20">
        <v>4</v>
      </c>
      <c r="H436" s="19">
        <v>1404227</v>
      </c>
      <c r="I436" s="20">
        <v>3</v>
      </c>
      <c r="J436" s="19">
        <v>327029</v>
      </c>
      <c r="K436" s="20">
        <v>3</v>
      </c>
      <c r="L436" s="19">
        <v>327029</v>
      </c>
      <c r="M436" s="35">
        <v>0.27704326923076922</v>
      </c>
      <c r="N436" s="35">
        <v>2.2318005864802841</v>
      </c>
      <c r="O436" s="35">
        <f t="shared" si="11"/>
        <v>3.5546630434782607</v>
      </c>
      <c r="P436" s="19">
        <v>0</v>
      </c>
      <c r="Q436" s="19">
        <v>0</v>
      </c>
    </row>
    <row r="437" spans="1:17" x14ac:dyDescent="0.25">
      <c r="A437" s="20" t="s">
        <v>419</v>
      </c>
      <c r="B437" s="19">
        <v>533730</v>
      </c>
      <c r="C437" s="19">
        <v>11000</v>
      </c>
      <c r="D437" s="19">
        <v>0</v>
      </c>
      <c r="E437" s="20">
        <v>1</v>
      </c>
      <c r="F437" s="19">
        <v>11000</v>
      </c>
      <c r="G437" s="20">
        <v>1</v>
      </c>
      <c r="H437" s="19">
        <v>11000</v>
      </c>
      <c r="I437" s="20">
        <v>1</v>
      </c>
      <c r="J437" s="19">
        <v>11000</v>
      </c>
      <c r="K437" s="20">
        <v>0</v>
      </c>
      <c r="L437" s="19">
        <v>11000</v>
      </c>
      <c r="M437" s="35">
        <v>0</v>
      </c>
      <c r="N437" s="35">
        <v>0</v>
      </c>
      <c r="O437" s="35">
        <f t="shared" si="11"/>
        <v>0</v>
      </c>
      <c r="P437" s="19">
        <v>81046</v>
      </c>
      <c r="Q437" s="19">
        <v>0</v>
      </c>
    </row>
    <row r="438" spans="1:17" x14ac:dyDescent="0.25">
      <c r="A438" s="20" t="s">
        <v>420</v>
      </c>
      <c r="B438" s="19">
        <v>3631569</v>
      </c>
      <c r="C438" s="19">
        <v>3631569</v>
      </c>
      <c r="D438" s="19">
        <v>1300000</v>
      </c>
      <c r="E438" s="20">
        <v>2</v>
      </c>
      <c r="F438" s="19">
        <v>3631569</v>
      </c>
      <c r="G438" s="20">
        <v>2</v>
      </c>
      <c r="H438" s="19">
        <v>3631569</v>
      </c>
      <c r="I438" s="20">
        <v>1</v>
      </c>
      <c r="J438" s="19">
        <v>1300000</v>
      </c>
      <c r="K438" s="20">
        <v>1</v>
      </c>
      <c r="L438" s="19">
        <v>1300000</v>
      </c>
      <c r="M438" s="35">
        <v>18.387499999999999</v>
      </c>
      <c r="N438" s="35">
        <v>4.883261371131872</v>
      </c>
      <c r="O438" s="35">
        <f t="shared" si="11"/>
        <v>14.130434782608695</v>
      </c>
      <c r="P438" s="19">
        <v>565731</v>
      </c>
      <c r="Q438" s="19">
        <v>30185</v>
      </c>
    </row>
    <row r="439" spans="1:17" x14ac:dyDescent="0.25">
      <c r="A439" s="20" t="s">
        <v>421</v>
      </c>
      <c r="B439" s="19">
        <v>1089586</v>
      </c>
      <c r="C439" s="19">
        <v>1089586</v>
      </c>
      <c r="D439" s="19">
        <v>908476</v>
      </c>
      <c r="E439" s="20">
        <v>11</v>
      </c>
      <c r="F439" s="19">
        <v>1089586</v>
      </c>
      <c r="G439" s="20">
        <v>11</v>
      </c>
      <c r="H439" s="19">
        <v>1089586</v>
      </c>
      <c r="I439" s="20">
        <v>10</v>
      </c>
      <c r="J439" s="19">
        <v>1074266</v>
      </c>
      <c r="K439" s="20">
        <v>4</v>
      </c>
      <c r="L439" s="19">
        <v>445113</v>
      </c>
      <c r="M439" s="35">
        <v>1.8016826923076923</v>
      </c>
      <c r="N439" s="35">
        <v>5.2287520743656444</v>
      </c>
      <c r="O439" s="35">
        <f t="shared" si="11"/>
        <v>9.8747391304347829</v>
      </c>
      <c r="P439" s="19">
        <v>0</v>
      </c>
      <c r="Q439" s="19">
        <v>0</v>
      </c>
    </row>
    <row r="440" spans="1:17" x14ac:dyDescent="0.25">
      <c r="A440" s="20" t="s">
        <v>422</v>
      </c>
      <c r="B440" s="19">
        <v>20766306</v>
      </c>
      <c r="C440" s="19">
        <v>8018325</v>
      </c>
      <c r="D440" s="19">
        <v>207374.55</v>
      </c>
      <c r="E440" s="20">
        <v>4</v>
      </c>
      <c r="F440" s="19">
        <v>13710800</v>
      </c>
      <c r="G440" s="20">
        <v>2</v>
      </c>
      <c r="H440" s="19">
        <v>8802000</v>
      </c>
      <c r="I440" s="20">
        <v>2</v>
      </c>
      <c r="J440" s="19">
        <v>8802000</v>
      </c>
      <c r="K440" s="20">
        <v>0</v>
      </c>
      <c r="L440" s="19">
        <v>0</v>
      </c>
      <c r="M440" s="35">
        <v>1.0302884615384615</v>
      </c>
      <c r="N440" s="35">
        <v>0.91732057947500545</v>
      </c>
      <c r="O440" s="35">
        <f t="shared" si="11"/>
        <v>2.2540711956521737</v>
      </c>
      <c r="P440" s="19">
        <v>1727942</v>
      </c>
      <c r="Q440" s="19">
        <v>0</v>
      </c>
    </row>
    <row r="441" spans="1:17" x14ac:dyDescent="0.25">
      <c r="A441" s="20" t="s">
        <v>423</v>
      </c>
      <c r="B441" s="19">
        <v>1306442</v>
      </c>
      <c r="C441" s="19">
        <v>1198876</v>
      </c>
      <c r="D441" s="19">
        <v>19606</v>
      </c>
      <c r="E441" s="20">
        <v>2</v>
      </c>
      <c r="F441" s="19">
        <v>1198876</v>
      </c>
      <c r="G441" s="20">
        <v>2</v>
      </c>
      <c r="H441" s="19">
        <v>1198876</v>
      </c>
      <c r="I441" s="20">
        <v>2</v>
      </c>
      <c r="J441" s="19">
        <v>1198876</v>
      </c>
      <c r="K441" s="20">
        <v>1</v>
      </c>
      <c r="L441" s="19">
        <v>19606</v>
      </c>
      <c r="M441" s="35">
        <v>0</v>
      </c>
      <c r="N441" s="35">
        <v>0.12000122161242935</v>
      </c>
      <c r="O441" s="35">
        <f t="shared" si="11"/>
        <v>0.21310869565217391</v>
      </c>
      <c r="P441" s="19">
        <v>47955</v>
      </c>
      <c r="Q441" s="19">
        <v>0</v>
      </c>
    </row>
    <row r="442" spans="1:17" x14ac:dyDescent="0.25">
      <c r="A442" s="20" t="s">
        <v>424</v>
      </c>
      <c r="B442" s="19">
        <v>136000</v>
      </c>
      <c r="C442" s="19">
        <v>136000</v>
      </c>
      <c r="D442" s="19">
        <v>136000</v>
      </c>
      <c r="E442" s="20">
        <v>0</v>
      </c>
      <c r="F442" s="19">
        <v>0</v>
      </c>
      <c r="G442" s="20">
        <v>0</v>
      </c>
      <c r="H442" s="19">
        <v>0</v>
      </c>
      <c r="I442" s="20">
        <v>0</v>
      </c>
      <c r="J442" s="19">
        <v>0</v>
      </c>
      <c r="K442" s="20">
        <v>0</v>
      </c>
      <c r="L442" s="19">
        <v>0</v>
      </c>
      <c r="M442" s="35">
        <v>0</v>
      </c>
      <c r="N442" s="35">
        <v>0.92058400000000007</v>
      </c>
      <c r="O442" s="35">
        <f t="shared" si="11"/>
        <v>1.4782608695652173</v>
      </c>
      <c r="P442" s="19">
        <v>0</v>
      </c>
      <c r="Q442" s="19">
        <v>0</v>
      </c>
    </row>
    <row r="443" spans="1:17" x14ac:dyDescent="0.25">
      <c r="A443" s="20" t="s">
        <v>425</v>
      </c>
      <c r="B443" s="19">
        <v>1960794</v>
      </c>
      <c r="C443" s="19">
        <v>1792793</v>
      </c>
      <c r="D443" s="19">
        <v>356591</v>
      </c>
      <c r="E443" s="20">
        <v>5</v>
      </c>
      <c r="F443" s="19">
        <v>1737693</v>
      </c>
      <c r="G443" s="20">
        <v>5</v>
      </c>
      <c r="H443" s="19">
        <v>1737693</v>
      </c>
      <c r="I443" s="20">
        <v>5</v>
      </c>
      <c r="J443" s="19">
        <v>1737693</v>
      </c>
      <c r="K443" s="20">
        <v>4</v>
      </c>
      <c r="L443" s="19">
        <v>301491</v>
      </c>
      <c r="M443" s="35">
        <v>0</v>
      </c>
      <c r="N443" s="35">
        <v>2.5379664336593115</v>
      </c>
      <c r="O443" s="35">
        <f t="shared" si="11"/>
        <v>3.8759891304347827</v>
      </c>
      <c r="P443" s="19">
        <v>196332</v>
      </c>
      <c r="Q443" s="19">
        <v>59368.639999999999</v>
      </c>
    </row>
    <row r="444" spans="1:17" x14ac:dyDescent="0.25">
      <c r="A444" s="20" t="s">
        <v>426</v>
      </c>
      <c r="B444" s="19">
        <v>4550000</v>
      </c>
      <c r="C444" s="19">
        <v>3151095.51</v>
      </c>
      <c r="D444" s="19">
        <v>0</v>
      </c>
      <c r="E444" s="20">
        <v>4</v>
      </c>
      <c r="F444" s="19">
        <v>3151095.51</v>
      </c>
      <c r="G444" s="20">
        <v>4</v>
      </c>
      <c r="H444" s="19">
        <v>3151095.51</v>
      </c>
      <c r="I444" s="20">
        <v>4</v>
      </c>
      <c r="J444" s="19">
        <v>3151095.51</v>
      </c>
      <c r="K444" s="20">
        <v>0</v>
      </c>
      <c r="L444" s="19">
        <v>0</v>
      </c>
      <c r="M444" s="35">
        <v>0</v>
      </c>
      <c r="N444" s="35">
        <v>0</v>
      </c>
      <c r="O444" s="35">
        <f t="shared" si="11"/>
        <v>0</v>
      </c>
      <c r="P444" s="19">
        <v>0</v>
      </c>
      <c r="Q444" s="19">
        <v>0</v>
      </c>
    </row>
    <row r="445" spans="1:17" x14ac:dyDescent="0.25">
      <c r="A445" s="20" t="s">
        <v>427</v>
      </c>
      <c r="B445" s="19">
        <v>1739155</v>
      </c>
      <c r="C445" s="19">
        <v>1739155</v>
      </c>
      <c r="D445" s="19">
        <v>0</v>
      </c>
      <c r="E445" s="20">
        <v>1</v>
      </c>
      <c r="F445" s="19">
        <v>1739155</v>
      </c>
      <c r="G445" s="20">
        <v>1</v>
      </c>
      <c r="H445" s="19">
        <v>1739155</v>
      </c>
      <c r="I445" s="20">
        <v>1</v>
      </c>
      <c r="J445" s="19">
        <v>1739155</v>
      </c>
      <c r="K445" s="20">
        <v>0</v>
      </c>
      <c r="L445" s="19">
        <v>0</v>
      </c>
      <c r="M445" s="35">
        <v>0</v>
      </c>
      <c r="N445" s="35">
        <v>0</v>
      </c>
      <c r="O445" s="35">
        <f t="shared" si="11"/>
        <v>0</v>
      </c>
      <c r="P445" s="19">
        <v>0</v>
      </c>
      <c r="Q445" s="19">
        <v>0</v>
      </c>
    </row>
    <row r="446" spans="1:17" x14ac:dyDescent="0.25">
      <c r="A446" s="20" t="s">
        <v>428</v>
      </c>
      <c r="B446" s="19">
        <v>1265000</v>
      </c>
      <c r="C446" s="19">
        <v>1087609</v>
      </c>
      <c r="D446" s="19">
        <v>611725</v>
      </c>
      <c r="E446" s="20">
        <v>3</v>
      </c>
      <c r="F446" s="19">
        <v>1087609</v>
      </c>
      <c r="G446" s="20">
        <v>3</v>
      </c>
      <c r="H446" s="19">
        <v>1087609</v>
      </c>
      <c r="I446" s="20">
        <v>3</v>
      </c>
      <c r="J446" s="19">
        <v>603492</v>
      </c>
      <c r="K446" s="20">
        <v>1</v>
      </c>
      <c r="L446" s="19">
        <v>145836</v>
      </c>
      <c r="M446" s="35">
        <v>0.17932692307692308</v>
      </c>
      <c r="N446" s="35">
        <v>3.7492141672924904</v>
      </c>
      <c r="O446" s="35">
        <f t="shared" si="11"/>
        <v>6.6491847826086961</v>
      </c>
      <c r="P446" s="19">
        <v>0</v>
      </c>
      <c r="Q446" s="19">
        <v>0</v>
      </c>
    </row>
    <row r="447" spans="1:17" x14ac:dyDescent="0.25">
      <c r="A447" s="20" t="s">
        <v>429</v>
      </c>
      <c r="B447" s="19">
        <v>1053488</v>
      </c>
      <c r="C447" s="19">
        <v>1000233</v>
      </c>
      <c r="D447" s="19">
        <v>0</v>
      </c>
      <c r="E447" s="20">
        <v>1</v>
      </c>
      <c r="F447" s="19">
        <v>1000233</v>
      </c>
      <c r="G447" s="20">
        <v>1</v>
      </c>
      <c r="H447" s="19">
        <v>1000233</v>
      </c>
      <c r="I447" s="20">
        <v>1</v>
      </c>
      <c r="J447" s="19">
        <v>100233</v>
      </c>
      <c r="K447" s="20">
        <v>0</v>
      </c>
      <c r="L447" s="19">
        <v>0</v>
      </c>
      <c r="M447" s="35">
        <v>0</v>
      </c>
      <c r="N447" s="35">
        <v>0</v>
      </c>
      <c r="O447" s="35">
        <f t="shared" si="11"/>
        <v>0</v>
      </c>
      <c r="P447" s="19">
        <v>0</v>
      </c>
      <c r="Q447" s="19">
        <v>0</v>
      </c>
    </row>
    <row r="448" spans="1:17" x14ac:dyDescent="0.25">
      <c r="A448" s="20" t="s">
        <v>430</v>
      </c>
      <c r="B448" s="19">
        <v>200000</v>
      </c>
      <c r="C448" s="19">
        <v>177344</v>
      </c>
      <c r="D448" s="19">
        <v>174255</v>
      </c>
      <c r="E448" s="20">
        <v>4</v>
      </c>
      <c r="F448" s="19">
        <v>177344</v>
      </c>
      <c r="G448" s="20">
        <v>4</v>
      </c>
      <c r="H448" s="19">
        <v>177344</v>
      </c>
      <c r="I448" s="20">
        <v>4</v>
      </c>
      <c r="J448" s="19">
        <v>4</v>
      </c>
      <c r="K448" s="20">
        <v>3</v>
      </c>
      <c r="L448" s="19">
        <v>174255</v>
      </c>
      <c r="M448" s="35">
        <v>0.17788461538461539</v>
      </c>
      <c r="N448" s="35">
        <v>0.75430261149627054</v>
      </c>
      <c r="O448" s="35">
        <f t="shared" si="11"/>
        <v>1.8940760869565216</v>
      </c>
      <c r="P448" s="19">
        <v>17344</v>
      </c>
      <c r="Q448" s="19">
        <v>0</v>
      </c>
    </row>
    <row r="449" spans="1:17" x14ac:dyDescent="0.25">
      <c r="A449" s="20" t="s">
        <v>431</v>
      </c>
      <c r="B449" s="19">
        <v>1451075</v>
      </c>
      <c r="C449" s="19">
        <v>1437800</v>
      </c>
      <c r="D449" s="19">
        <v>0</v>
      </c>
      <c r="E449" s="20">
        <v>1</v>
      </c>
      <c r="F449" s="19">
        <v>1437800</v>
      </c>
      <c r="G449" s="20">
        <v>1</v>
      </c>
      <c r="H449" s="19">
        <v>1437800</v>
      </c>
      <c r="I449" s="20">
        <v>1</v>
      </c>
      <c r="J449" s="19">
        <v>1437800</v>
      </c>
      <c r="K449" s="20">
        <v>0</v>
      </c>
      <c r="L449" s="19">
        <v>0</v>
      </c>
      <c r="M449" s="35">
        <v>0</v>
      </c>
      <c r="N449" s="35">
        <v>0</v>
      </c>
      <c r="O449" s="35">
        <f t="shared" si="11"/>
        <v>0</v>
      </c>
      <c r="P449" s="19">
        <v>0</v>
      </c>
      <c r="Q449" s="19">
        <v>0</v>
      </c>
    </row>
    <row r="450" spans="1:17" x14ac:dyDescent="0.25">
      <c r="A450" s="20" t="s">
        <v>432</v>
      </c>
      <c r="B450" s="19">
        <v>4917374</v>
      </c>
      <c r="C450" s="19">
        <v>4917374</v>
      </c>
      <c r="D450" s="19">
        <v>4917374</v>
      </c>
      <c r="E450" s="20">
        <v>2</v>
      </c>
      <c r="F450" s="19">
        <v>4917374</v>
      </c>
      <c r="G450" s="20">
        <v>2</v>
      </c>
      <c r="H450" s="19">
        <v>4917374</v>
      </c>
      <c r="I450" s="20">
        <v>2</v>
      </c>
      <c r="J450" s="19">
        <v>4917374</v>
      </c>
      <c r="K450" s="20">
        <v>2</v>
      </c>
      <c r="L450" s="19">
        <v>4917374</v>
      </c>
      <c r="M450" s="35">
        <v>7.1552884615384613</v>
      </c>
      <c r="N450" s="35">
        <v>35.901747573999998</v>
      </c>
      <c r="O450" s="35">
        <f t="shared" si="11"/>
        <v>53.449717391304347</v>
      </c>
      <c r="P450" s="19">
        <v>0</v>
      </c>
      <c r="Q450" s="19">
        <v>0</v>
      </c>
    </row>
    <row r="451" spans="1:17" x14ac:dyDescent="0.25">
      <c r="A451" s="20" t="s">
        <v>433</v>
      </c>
      <c r="B451" s="19">
        <v>1697301</v>
      </c>
      <c r="C451" s="19">
        <v>1506500</v>
      </c>
      <c r="D451" s="19">
        <v>0</v>
      </c>
      <c r="E451" s="20">
        <v>5</v>
      </c>
      <c r="F451" s="19">
        <v>1563550</v>
      </c>
      <c r="G451" s="20">
        <v>2</v>
      </c>
      <c r="H451" s="19">
        <v>1506500</v>
      </c>
      <c r="I451" s="20">
        <v>1</v>
      </c>
      <c r="J451" s="19">
        <v>106500</v>
      </c>
      <c r="K451" s="20">
        <v>0</v>
      </c>
      <c r="L451" s="19">
        <v>0</v>
      </c>
      <c r="M451" s="35">
        <v>0</v>
      </c>
      <c r="N451" s="35">
        <v>0</v>
      </c>
      <c r="O451" s="35">
        <f t="shared" si="11"/>
        <v>0</v>
      </c>
      <c r="P451" s="19">
        <v>0</v>
      </c>
      <c r="Q451" s="19">
        <v>0</v>
      </c>
    </row>
    <row r="452" spans="1:17" x14ac:dyDescent="0.25">
      <c r="A452" s="20" t="s">
        <v>434</v>
      </c>
      <c r="B452" s="19">
        <v>1257000</v>
      </c>
      <c r="C452" s="19">
        <v>0</v>
      </c>
      <c r="D452" s="19">
        <v>0</v>
      </c>
      <c r="E452" s="20">
        <v>0</v>
      </c>
      <c r="F452" s="19">
        <v>0</v>
      </c>
      <c r="G452" s="20">
        <v>0</v>
      </c>
      <c r="H452" s="19">
        <v>0</v>
      </c>
      <c r="I452" s="20">
        <v>0</v>
      </c>
      <c r="J452" s="19">
        <v>0</v>
      </c>
      <c r="K452" s="20">
        <v>0</v>
      </c>
      <c r="L452" s="19">
        <v>0</v>
      </c>
      <c r="M452" s="35">
        <v>0</v>
      </c>
      <c r="N452" s="35">
        <v>0</v>
      </c>
      <c r="O452" s="35">
        <f t="shared" si="11"/>
        <v>0</v>
      </c>
      <c r="P452" s="19">
        <v>0</v>
      </c>
      <c r="Q452" s="19">
        <v>0</v>
      </c>
    </row>
    <row r="453" spans="1:17" x14ac:dyDescent="0.25">
      <c r="A453" s="20" t="s">
        <v>435</v>
      </c>
      <c r="B453" s="19">
        <v>18674520</v>
      </c>
      <c r="C453" s="19">
        <v>10137727</v>
      </c>
      <c r="D453" s="19">
        <v>945020</v>
      </c>
      <c r="E453" s="20">
        <v>7</v>
      </c>
      <c r="F453" s="19">
        <v>19870000</v>
      </c>
      <c r="G453" s="20">
        <v>2</v>
      </c>
      <c r="H453" s="19">
        <v>650000</v>
      </c>
      <c r="I453" s="20">
        <v>1</v>
      </c>
      <c r="J453" s="19">
        <v>250000</v>
      </c>
      <c r="K453" s="20">
        <v>0</v>
      </c>
      <c r="L453" s="19">
        <v>0</v>
      </c>
      <c r="M453" s="35">
        <v>176.5423076923077</v>
      </c>
      <c r="N453" s="35">
        <v>5.147332263376498</v>
      </c>
      <c r="O453" s="35">
        <f t="shared" si="11"/>
        <v>10.271956521739131</v>
      </c>
      <c r="P453" s="19">
        <v>0</v>
      </c>
      <c r="Q453" s="19">
        <v>0</v>
      </c>
    </row>
    <row r="454" spans="1:17" x14ac:dyDescent="0.25">
      <c r="A454" s="20" t="s">
        <v>436</v>
      </c>
      <c r="B454" s="19">
        <v>4257465</v>
      </c>
      <c r="C454" s="19">
        <v>2923311</v>
      </c>
      <c r="D454" s="19">
        <v>1728987</v>
      </c>
      <c r="E454" s="20">
        <v>8</v>
      </c>
      <c r="F454" s="19">
        <v>1597465</v>
      </c>
      <c r="G454" s="20">
        <v>6</v>
      </c>
      <c r="H454" s="19">
        <v>1264158</v>
      </c>
      <c r="I454" s="20">
        <v>6</v>
      </c>
      <c r="J454" s="19">
        <v>1264158</v>
      </c>
      <c r="K454" s="20">
        <v>4</v>
      </c>
      <c r="L454" s="19">
        <v>69834</v>
      </c>
      <c r="M454" s="35">
        <v>10.218269230769231</v>
      </c>
      <c r="N454" s="35">
        <v>8.386732308223884</v>
      </c>
      <c r="O454" s="35">
        <f t="shared" si="11"/>
        <v>18.793336956521738</v>
      </c>
      <c r="P454" s="19">
        <v>0</v>
      </c>
      <c r="Q454" s="19">
        <v>0</v>
      </c>
    </row>
    <row r="455" spans="1:17" x14ac:dyDescent="0.25">
      <c r="A455" s="20" t="s">
        <v>437</v>
      </c>
      <c r="B455" s="19">
        <v>2035400</v>
      </c>
      <c r="C455" s="19">
        <v>1952275.06</v>
      </c>
      <c r="D455" s="19">
        <v>0</v>
      </c>
      <c r="E455" s="20">
        <v>2</v>
      </c>
      <c r="F455" s="19">
        <v>1952275.06</v>
      </c>
      <c r="G455" s="20">
        <v>2</v>
      </c>
      <c r="H455" s="19">
        <v>1952275.06</v>
      </c>
      <c r="I455" s="20">
        <v>1</v>
      </c>
      <c r="J455" s="19">
        <v>62490</v>
      </c>
      <c r="K455" s="20">
        <v>0</v>
      </c>
      <c r="L455" s="19">
        <v>0</v>
      </c>
      <c r="M455" s="35">
        <v>0</v>
      </c>
      <c r="N455" s="35">
        <v>0</v>
      </c>
      <c r="O455" s="35">
        <f t="shared" si="11"/>
        <v>0</v>
      </c>
      <c r="P455" s="19">
        <v>0</v>
      </c>
      <c r="Q455" s="19">
        <v>0</v>
      </c>
    </row>
    <row r="456" spans="1:17" x14ac:dyDescent="0.25">
      <c r="A456" s="20" t="s">
        <v>438</v>
      </c>
      <c r="B456" s="19">
        <v>15092084</v>
      </c>
      <c r="C456" s="19">
        <v>14554439</v>
      </c>
      <c r="D456" s="19">
        <v>1922058</v>
      </c>
      <c r="E456" s="20">
        <v>3</v>
      </c>
      <c r="F456" s="19">
        <v>14554439</v>
      </c>
      <c r="G456" s="20">
        <v>3</v>
      </c>
      <c r="H456" s="19">
        <v>14554439</v>
      </c>
      <c r="I456" s="20">
        <v>2</v>
      </c>
      <c r="J456" s="19">
        <v>12592084</v>
      </c>
      <c r="K456" s="20">
        <v>0</v>
      </c>
      <c r="L456" s="19">
        <v>0</v>
      </c>
      <c r="M456" s="35">
        <v>24.105288461538461</v>
      </c>
      <c r="N456" s="35">
        <v>6.4247850268093138</v>
      </c>
      <c r="O456" s="35">
        <f t="shared" si="11"/>
        <v>20.891934782608697</v>
      </c>
      <c r="P456" s="19">
        <v>0</v>
      </c>
      <c r="Q456" s="19">
        <v>0</v>
      </c>
    </row>
    <row r="457" spans="1:17" x14ac:dyDescent="0.25">
      <c r="A457" s="20" t="s">
        <v>439</v>
      </c>
      <c r="B457" s="19">
        <v>4000000</v>
      </c>
      <c r="C457" s="19">
        <v>0</v>
      </c>
      <c r="D457" s="19">
        <v>0</v>
      </c>
      <c r="E457" s="20">
        <v>1</v>
      </c>
      <c r="F457" s="19">
        <v>3800000</v>
      </c>
      <c r="G457" s="20">
        <v>1</v>
      </c>
      <c r="H457" s="19">
        <v>3800000</v>
      </c>
      <c r="I457" s="20">
        <v>0</v>
      </c>
      <c r="J457" s="19">
        <v>0</v>
      </c>
      <c r="K457" s="20">
        <v>0</v>
      </c>
      <c r="L457" s="19">
        <v>0</v>
      </c>
      <c r="M457" s="35">
        <v>0</v>
      </c>
      <c r="N457" s="35">
        <v>0</v>
      </c>
      <c r="O457" s="35">
        <f t="shared" si="11"/>
        <v>0</v>
      </c>
      <c r="P457" s="19">
        <v>0</v>
      </c>
      <c r="Q457" s="19">
        <v>0</v>
      </c>
    </row>
    <row r="458" spans="1:17" x14ac:dyDescent="0.25">
      <c r="A458" s="20" t="s">
        <v>440</v>
      </c>
      <c r="B458" s="19">
        <v>2615993</v>
      </c>
      <c r="C458" s="19">
        <v>2191555</v>
      </c>
      <c r="D458" s="19">
        <v>659757</v>
      </c>
      <c r="E458" s="20">
        <v>27</v>
      </c>
      <c r="F458" s="19">
        <v>2191555</v>
      </c>
      <c r="G458" s="20">
        <v>3</v>
      </c>
      <c r="H458" s="19">
        <v>1667408</v>
      </c>
      <c r="I458" s="20">
        <v>3</v>
      </c>
      <c r="J458" s="19">
        <v>1667408</v>
      </c>
      <c r="K458" s="20">
        <v>1</v>
      </c>
      <c r="L458" s="19">
        <v>39793</v>
      </c>
      <c r="M458" s="35">
        <v>5.9615384615384619E-2</v>
      </c>
      <c r="N458" s="35">
        <v>4.4741887399529228</v>
      </c>
      <c r="O458" s="35">
        <f t="shared" si="11"/>
        <v>7.171271739130435</v>
      </c>
      <c r="P458" s="19">
        <v>0</v>
      </c>
      <c r="Q458" s="19">
        <v>0</v>
      </c>
    </row>
    <row r="459" spans="1:17" x14ac:dyDescent="0.25">
      <c r="A459" s="20" t="s">
        <v>441</v>
      </c>
      <c r="B459" s="19">
        <v>1312285</v>
      </c>
      <c r="C459" s="19">
        <v>1312285</v>
      </c>
      <c r="D459" s="19">
        <v>943576</v>
      </c>
      <c r="E459" s="20">
        <v>1</v>
      </c>
      <c r="F459" s="19">
        <v>450000</v>
      </c>
      <c r="G459" s="20">
        <v>1</v>
      </c>
      <c r="H459" s="19">
        <v>450000</v>
      </c>
      <c r="I459" s="20">
        <v>0</v>
      </c>
      <c r="J459" s="19">
        <v>450000</v>
      </c>
      <c r="K459" s="20">
        <v>0</v>
      </c>
      <c r="L459" s="19">
        <v>450000</v>
      </c>
      <c r="M459" s="35">
        <v>2.2048076923076922</v>
      </c>
      <c r="N459" s="35">
        <v>4.0246903152493854</v>
      </c>
      <c r="O459" s="35">
        <f t="shared" si="11"/>
        <v>10.256260869565217</v>
      </c>
      <c r="P459" s="19">
        <v>0</v>
      </c>
      <c r="Q459" s="19">
        <v>0</v>
      </c>
    </row>
    <row r="460" spans="1:17" x14ac:dyDescent="0.25">
      <c r="A460" s="20" t="s">
        <v>442</v>
      </c>
      <c r="B460" s="19">
        <v>2460032</v>
      </c>
      <c r="C460" s="19">
        <v>1882600</v>
      </c>
      <c r="D460" s="19">
        <v>424058</v>
      </c>
      <c r="E460" s="20">
        <v>6</v>
      </c>
      <c r="F460" s="19">
        <v>2460032</v>
      </c>
      <c r="G460" s="20">
        <v>5</v>
      </c>
      <c r="H460" s="19">
        <v>238300</v>
      </c>
      <c r="I460" s="20">
        <v>5</v>
      </c>
      <c r="J460" s="19">
        <v>238300</v>
      </c>
      <c r="K460" s="20">
        <v>1</v>
      </c>
      <c r="L460" s="19">
        <v>19997</v>
      </c>
      <c r="M460" s="35">
        <v>0</v>
      </c>
      <c r="N460" s="35">
        <v>3.0328146042744848</v>
      </c>
      <c r="O460" s="35">
        <f t="shared" si="11"/>
        <v>4.6093260869565214</v>
      </c>
      <c r="P460" s="19">
        <v>0</v>
      </c>
      <c r="Q460" s="19">
        <v>0</v>
      </c>
    </row>
    <row r="461" spans="1:17" x14ac:dyDescent="0.25">
      <c r="A461" s="20" t="s">
        <v>443</v>
      </c>
      <c r="B461" s="19">
        <v>790312</v>
      </c>
      <c r="C461" s="19">
        <v>0</v>
      </c>
      <c r="D461" s="19">
        <v>0</v>
      </c>
      <c r="E461" s="20">
        <v>0</v>
      </c>
      <c r="F461" s="19">
        <v>0</v>
      </c>
      <c r="G461" s="20">
        <v>0</v>
      </c>
      <c r="H461" s="19">
        <v>0</v>
      </c>
      <c r="I461" s="20">
        <v>0</v>
      </c>
      <c r="J461" s="19">
        <v>0</v>
      </c>
      <c r="K461" s="20">
        <v>0</v>
      </c>
      <c r="L461" s="19">
        <v>0</v>
      </c>
      <c r="M461" s="35">
        <v>0</v>
      </c>
      <c r="N461" s="35">
        <v>0</v>
      </c>
      <c r="O461" s="35">
        <f t="shared" si="11"/>
        <v>0</v>
      </c>
      <c r="P461" s="19">
        <v>0</v>
      </c>
      <c r="Q461" s="19">
        <v>0</v>
      </c>
    </row>
    <row r="462" spans="1:17" x14ac:dyDescent="0.25">
      <c r="A462" s="20" t="s">
        <v>444</v>
      </c>
      <c r="B462" s="19">
        <v>3097720</v>
      </c>
      <c r="C462" s="19">
        <v>2915135</v>
      </c>
      <c r="D462" s="19">
        <v>0</v>
      </c>
      <c r="E462" s="20">
        <v>1</v>
      </c>
      <c r="F462" s="19">
        <v>3066430</v>
      </c>
      <c r="G462" s="20">
        <v>1</v>
      </c>
      <c r="H462" s="19">
        <v>2915135</v>
      </c>
      <c r="I462" s="20">
        <v>1</v>
      </c>
      <c r="J462" s="19">
        <v>2915135</v>
      </c>
      <c r="K462" s="20">
        <v>0</v>
      </c>
      <c r="L462" s="19">
        <v>0</v>
      </c>
      <c r="M462" s="35">
        <v>0</v>
      </c>
      <c r="N462" s="35">
        <v>0</v>
      </c>
      <c r="O462" s="35">
        <f t="shared" si="11"/>
        <v>0</v>
      </c>
      <c r="P462" s="19">
        <v>0</v>
      </c>
      <c r="Q462" s="19">
        <v>0</v>
      </c>
    </row>
    <row r="463" spans="1:17" x14ac:dyDescent="0.25">
      <c r="A463" s="20" t="s">
        <v>445</v>
      </c>
      <c r="B463" s="19">
        <v>3403060</v>
      </c>
      <c r="C463" s="19">
        <v>3403060</v>
      </c>
      <c r="D463" s="19">
        <v>1010730</v>
      </c>
      <c r="E463" s="20">
        <v>6</v>
      </c>
      <c r="F463" s="19">
        <v>3403060</v>
      </c>
      <c r="G463" s="20">
        <v>5</v>
      </c>
      <c r="H463" s="19">
        <v>3362021</v>
      </c>
      <c r="I463" s="20">
        <v>5</v>
      </c>
      <c r="J463" s="19">
        <v>3362021</v>
      </c>
      <c r="K463" s="20">
        <v>2</v>
      </c>
      <c r="L463" s="19">
        <v>153457</v>
      </c>
      <c r="M463" s="35">
        <v>4.807692307692308E-2</v>
      </c>
      <c r="N463" s="35">
        <v>7.3373620972593567</v>
      </c>
      <c r="O463" s="35">
        <f t="shared" si="11"/>
        <v>10.986195652173913</v>
      </c>
      <c r="P463" s="19">
        <v>0</v>
      </c>
      <c r="Q463" s="19">
        <v>0</v>
      </c>
    </row>
    <row r="464" spans="1:17" x14ac:dyDescent="0.25">
      <c r="A464" s="20" t="s">
        <v>446</v>
      </c>
      <c r="B464" s="19">
        <v>856964</v>
      </c>
      <c r="C464" s="19">
        <v>856964</v>
      </c>
      <c r="D464" s="19">
        <v>8100</v>
      </c>
      <c r="E464" s="20">
        <v>10</v>
      </c>
      <c r="F464" s="19">
        <v>856964</v>
      </c>
      <c r="G464" s="20">
        <v>5</v>
      </c>
      <c r="H464" s="19">
        <v>784100</v>
      </c>
      <c r="I464" s="20">
        <v>3</v>
      </c>
      <c r="J464" s="19">
        <v>358100</v>
      </c>
      <c r="K464" s="20">
        <v>2</v>
      </c>
      <c r="L464" s="19">
        <v>8100</v>
      </c>
      <c r="M464" s="35">
        <v>0</v>
      </c>
      <c r="N464" s="35">
        <v>4.9974228108389716E-2</v>
      </c>
      <c r="O464" s="35">
        <f t="shared" si="11"/>
        <v>8.804347826086957E-2</v>
      </c>
      <c r="P464" s="19">
        <v>0</v>
      </c>
      <c r="Q464" s="19">
        <v>0</v>
      </c>
    </row>
    <row r="465" spans="1:17" x14ac:dyDescent="0.25">
      <c r="A465" s="20" t="s">
        <v>447</v>
      </c>
      <c r="B465" s="19">
        <v>4153023</v>
      </c>
      <c r="C465" s="19">
        <v>4153023</v>
      </c>
      <c r="D465" s="19">
        <v>0</v>
      </c>
      <c r="E465" s="20">
        <v>2</v>
      </c>
      <c r="F465" s="19">
        <v>4153023</v>
      </c>
      <c r="G465" s="20">
        <v>2</v>
      </c>
      <c r="H465" s="19">
        <v>4153023</v>
      </c>
      <c r="I465" s="20">
        <v>2</v>
      </c>
      <c r="J465" s="19">
        <v>4153023</v>
      </c>
      <c r="K465" s="20">
        <v>0</v>
      </c>
      <c r="L465" s="19">
        <v>0</v>
      </c>
      <c r="M465" s="35">
        <v>0</v>
      </c>
      <c r="N465" s="35">
        <v>0</v>
      </c>
      <c r="O465" s="35">
        <f t="shared" si="11"/>
        <v>0</v>
      </c>
      <c r="P465" s="19">
        <v>1671000</v>
      </c>
      <c r="Q465" s="19">
        <v>1450000</v>
      </c>
    </row>
    <row r="466" spans="1:17" x14ac:dyDescent="0.25">
      <c r="A466" s="20" t="s">
        <v>448</v>
      </c>
      <c r="B466" s="19">
        <v>1575182</v>
      </c>
      <c r="C466" s="19">
        <v>0</v>
      </c>
      <c r="D466" s="19">
        <v>0</v>
      </c>
      <c r="E466" s="20">
        <v>1</v>
      </c>
      <c r="F466" s="19">
        <v>1575182</v>
      </c>
      <c r="G466" s="20">
        <v>0</v>
      </c>
      <c r="H466" s="19">
        <v>0</v>
      </c>
      <c r="I466" s="20">
        <v>0</v>
      </c>
      <c r="J466" s="19">
        <v>0</v>
      </c>
      <c r="K466" s="20">
        <v>0</v>
      </c>
      <c r="L466" s="19">
        <v>0</v>
      </c>
      <c r="M466" s="35">
        <v>0</v>
      </c>
      <c r="N466" s="35">
        <v>0</v>
      </c>
      <c r="O466" s="35">
        <f t="shared" si="11"/>
        <v>0</v>
      </c>
      <c r="P466" s="19">
        <v>0</v>
      </c>
      <c r="Q466" s="19">
        <v>0</v>
      </c>
    </row>
    <row r="467" spans="1:17" x14ac:dyDescent="0.25">
      <c r="A467" s="20" t="s">
        <v>449</v>
      </c>
      <c r="B467" s="19">
        <v>2083715</v>
      </c>
      <c r="C467" s="19">
        <v>1924235</v>
      </c>
      <c r="D467" s="19">
        <v>0</v>
      </c>
      <c r="E467" s="20">
        <v>1</v>
      </c>
      <c r="F467" s="19">
        <v>1924235</v>
      </c>
      <c r="G467" s="20">
        <v>1</v>
      </c>
      <c r="H467" s="19">
        <v>1924235</v>
      </c>
      <c r="I467" s="20">
        <v>0</v>
      </c>
      <c r="J467" s="19">
        <v>1924235</v>
      </c>
      <c r="K467" s="20">
        <v>0</v>
      </c>
      <c r="L467" s="19">
        <v>0</v>
      </c>
      <c r="M467" s="35">
        <v>0</v>
      </c>
      <c r="N467" s="35">
        <v>0</v>
      </c>
      <c r="O467" s="35">
        <f t="shared" si="11"/>
        <v>0</v>
      </c>
      <c r="P467" s="19">
        <v>0</v>
      </c>
      <c r="Q467" s="19">
        <v>0</v>
      </c>
    </row>
    <row r="468" spans="1:17" x14ac:dyDescent="0.25">
      <c r="A468" s="20" t="s">
        <v>450</v>
      </c>
      <c r="B468" s="19">
        <v>1176567</v>
      </c>
      <c r="C468" s="19">
        <v>1176567</v>
      </c>
      <c r="D468" s="19">
        <v>0</v>
      </c>
      <c r="E468" s="20">
        <v>2</v>
      </c>
      <c r="F468" s="19">
        <v>1176567</v>
      </c>
      <c r="G468" s="20">
        <v>2</v>
      </c>
      <c r="H468" s="19">
        <v>1176567</v>
      </c>
      <c r="I468" s="20">
        <v>0</v>
      </c>
      <c r="J468" s="19">
        <v>1176567</v>
      </c>
      <c r="K468" s="20">
        <v>0</v>
      </c>
      <c r="L468" s="19">
        <v>0</v>
      </c>
      <c r="M468" s="35">
        <v>0</v>
      </c>
      <c r="N468" s="35">
        <v>0</v>
      </c>
      <c r="O468" s="35">
        <f t="shared" si="11"/>
        <v>0</v>
      </c>
      <c r="P468" s="19">
        <v>0</v>
      </c>
      <c r="Q468" s="19">
        <v>0</v>
      </c>
    </row>
    <row r="469" spans="1:17" x14ac:dyDescent="0.25">
      <c r="A469" s="20" t="s">
        <v>451</v>
      </c>
      <c r="B469" s="19">
        <v>430107</v>
      </c>
      <c r="C469" s="19">
        <v>0</v>
      </c>
      <c r="D469" s="19">
        <v>0</v>
      </c>
      <c r="E469" s="20">
        <v>0</v>
      </c>
      <c r="F469" s="19">
        <v>0</v>
      </c>
      <c r="G469" s="20">
        <v>0</v>
      </c>
      <c r="H469" s="19">
        <v>0</v>
      </c>
      <c r="I469" s="20">
        <v>0</v>
      </c>
      <c r="J469" s="19">
        <v>0</v>
      </c>
      <c r="K469" s="20">
        <v>0</v>
      </c>
      <c r="L469" s="19">
        <v>0</v>
      </c>
      <c r="M469" s="35">
        <v>0</v>
      </c>
      <c r="N469" s="35">
        <v>0</v>
      </c>
      <c r="O469" s="35">
        <f t="shared" si="11"/>
        <v>0</v>
      </c>
      <c r="P469" s="19">
        <v>0</v>
      </c>
      <c r="Q469" s="19">
        <v>0</v>
      </c>
    </row>
    <row r="470" spans="1:17" x14ac:dyDescent="0.25">
      <c r="A470" s="20" t="s">
        <v>452</v>
      </c>
      <c r="B470" s="19">
        <v>192500</v>
      </c>
      <c r="C470" s="19">
        <v>39875.97</v>
      </c>
      <c r="D470" s="19">
        <v>39875.97</v>
      </c>
      <c r="E470" s="20">
        <v>1</v>
      </c>
      <c r="F470" s="19">
        <v>39875.97</v>
      </c>
      <c r="G470" s="20">
        <v>1</v>
      </c>
      <c r="H470" s="19">
        <v>39875.97</v>
      </c>
      <c r="I470" s="20">
        <v>1</v>
      </c>
      <c r="J470" s="19">
        <v>39875.97</v>
      </c>
      <c r="K470" s="20">
        <v>1</v>
      </c>
      <c r="L470" s="19">
        <v>39875.97</v>
      </c>
      <c r="M470" s="35">
        <v>9.6153846153846159E-3</v>
      </c>
      <c r="N470" s="35">
        <v>0.22343166792788571</v>
      </c>
      <c r="O470" s="35">
        <f t="shared" si="11"/>
        <v>0.43343445652173912</v>
      </c>
      <c r="P470" s="19">
        <v>192500</v>
      </c>
      <c r="Q470" s="19">
        <v>39875.97</v>
      </c>
    </row>
    <row r="471" spans="1:17" x14ac:dyDescent="0.25">
      <c r="A471" s="20" t="s">
        <v>453</v>
      </c>
      <c r="B471" s="19">
        <v>2010332</v>
      </c>
      <c r="C471" s="19">
        <v>558174</v>
      </c>
      <c r="D471" s="19">
        <v>2965</v>
      </c>
      <c r="E471" s="20">
        <v>6</v>
      </c>
      <c r="F471" s="19">
        <v>1115695</v>
      </c>
      <c r="G471" s="20">
        <v>3</v>
      </c>
      <c r="H471" s="19">
        <v>561139</v>
      </c>
      <c r="I471" s="20">
        <v>3</v>
      </c>
      <c r="J471" s="19">
        <v>561139</v>
      </c>
      <c r="K471" s="20">
        <v>1</v>
      </c>
      <c r="L471" s="19">
        <v>2965</v>
      </c>
      <c r="M471" s="35">
        <v>2.2596153846153846E-2</v>
      </c>
      <c r="N471" s="35">
        <v>1.6612957290866717E-2</v>
      </c>
      <c r="O471" s="35">
        <f t="shared" si="11"/>
        <v>3.222826086956522E-2</v>
      </c>
      <c r="P471" s="19">
        <v>0</v>
      </c>
      <c r="Q471" s="19">
        <v>0</v>
      </c>
    </row>
    <row r="472" spans="1:17" x14ac:dyDescent="0.25">
      <c r="A472" s="20" t="s">
        <v>454</v>
      </c>
      <c r="B472" s="19">
        <v>2900000</v>
      </c>
      <c r="C472" s="19">
        <v>2130268.87</v>
      </c>
      <c r="D472" s="19">
        <v>1539132.21</v>
      </c>
      <c r="E472" s="20">
        <v>5</v>
      </c>
      <c r="F472" s="19">
        <v>2808271.87</v>
      </c>
      <c r="G472" s="20">
        <v>4</v>
      </c>
      <c r="H472" s="19">
        <v>2114271.87</v>
      </c>
      <c r="I472" s="20">
        <v>4</v>
      </c>
      <c r="J472" s="19">
        <v>2114271.87</v>
      </c>
      <c r="K472" s="20">
        <v>4</v>
      </c>
      <c r="L472" s="19">
        <v>2114271.87</v>
      </c>
      <c r="M472" s="35">
        <v>1.59375</v>
      </c>
      <c r="N472" s="35">
        <v>10.038231419060143</v>
      </c>
      <c r="O472" s="35">
        <f t="shared" si="11"/>
        <v>16.729697934782607</v>
      </c>
      <c r="P472" s="19">
        <v>0</v>
      </c>
      <c r="Q472" s="19">
        <v>0</v>
      </c>
    </row>
    <row r="473" spans="1:17" x14ac:dyDescent="0.25">
      <c r="A473" s="20" t="s">
        <v>455</v>
      </c>
      <c r="B473" s="19">
        <v>5455967</v>
      </c>
      <c r="C473" s="19">
        <v>243344</v>
      </c>
      <c r="D473" s="19">
        <v>136141</v>
      </c>
      <c r="E473" s="20">
        <v>1</v>
      </c>
      <c r="F473" s="19">
        <v>243344</v>
      </c>
      <c r="G473" s="20">
        <v>1</v>
      </c>
      <c r="H473" s="19">
        <v>243344</v>
      </c>
      <c r="I473" s="20">
        <v>1</v>
      </c>
      <c r="J473" s="19">
        <v>243344</v>
      </c>
      <c r="K473" s="20">
        <v>1</v>
      </c>
      <c r="L473" s="19">
        <v>243344</v>
      </c>
      <c r="M473" s="35">
        <v>0.64375000000000004</v>
      </c>
      <c r="N473" s="35">
        <v>0.51901985871060308</v>
      </c>
      <c r="O473" s="35">
        <f t="shared" si="11"/>
        <v>1.4797934782608695</v>
      </c>
      <c r="P473" s="19">
        <v>0</v>
      </c>
      <c r="Q473" s="19">
        <v>0</v>
      </c>
    </row>
    <row r="474" spans="1:17" x14ac:dyDescent="0.25">
      <c r="A474" s="20" t="s">
        <v>456</v>
      </c>
      <c r="B474" s="19">
        <v>1478464</v>
      </c>
      <c r="C474" s="19">
        <v>1192832</v>
      </c>
      <c r="D474" s="19">
        <v>3847.38</v>
      </c>
      <c r="E474" s="20">
        <v>2</v>
      </c>
      <c r="F474" s="19">
        <v>1196679.3799999999</v>
      </c>
      <c r="G474" s="20">
        <v>2</v>
      </c>
      <c r="H474" s="19">
        <v>1196679.3799999999</v>
      </c>
      <c r="I474" s="20">
        <v>2</v>
      </c>
      <c r="J474" s="19">
        <v>1196679.3799999999</v>
      </c>
      <c r="K474" s="20">
        <v>1</v>
      </c>
      <c r="L474" s="19">
        <v>3847.38</v>
      </c>
      <c r="M474" s="35">
        <v>0</v>
      </c>
      <c r="N474" s="35">
        <v>2.5119760964974969E-2</v>
      </c>
      <c r="O474" s="35">
        <f t="shared" si="11"/>
        <v>4.1819347826086956E-2</v>
      </c>
      <c r="P474" s="19">
        <v>0</v>
      </c>
      <c r="Q474" s="19">
        <v>0</v>
      </c>
    </row>
    <row r="475" spans="1:17" x14ac:dyDescent="0.25">
      <c r="A475" s="20" t="s">
        <v>457</v>
      </c>
      <c r="B475" s="19">
        <v>1670400</v>
      </c>
      <c r="C475" s="19">
        <v>1450202</v>
      </c>
      <c r="D475" s="19">
        <v>150</v>
      </c>
      <c r="E475" s="20">
        <v>2</v>
      </c>
      <c r="F475" s="19">
        <v>1450202</v>
      </c>
      <c r="G475" s="20">
        <v>2</v>
      </c>
      <c r="H475" s="19">
        <v>1450202</v>
      </c>
      <c r="I475" s="20">
        <v>1</v>
      </c>
      <c r="J475" s="19">
        <v>10590</v>
      </c>
      <c r="K475" s="20">
        <v>0</v>
      </c>
      <c r="L475" s="19">
        <v>0</v>
      </c>
      <c r="M475" s="35">
        <v>4.807692307692308E-3</v>
      </c>
      <c r="N475" s="35">
        <v>1.0445865146172313E-3</v>
      </c>
      <c r="O475" s="35">
        <f t="shared" si="11"/>
        <v>1.6304347826086956E-3</v>
      </c>
      <c r="P475" s="19">
        <v>1005333</v>
      </c>
      <c r="Q475" s="19">
        <v>909604</v>
      </c>
    </row>
    <row r="476" spans="1:17" x14ac:dyDescent="0.25">
      <c r="A476" s="20" t="s">
        <v>458</v>
      </c>
      <c r="B476" s="19">
        <v>499334</v>
      </c>
      <c r="C476" s="19">
        <v>0</v>
      </c>
      <c r="D476" s="19">
        <v>0</v>
      </c>
      <c r="E476" s="20">
        <v>0</v>
      </c>
      <c r="F476" s="19">
        <v>0</v>
      </c>
      <c r="G476" s="20">
        <v>0</v>
      </c>
      <c r="H476" s="19">
        <v>0</v>
      </c>
      <c r="I476" s="20">
        <v>0</v>
      </c>
      <c r="J476" s="19">
        <v>0</v>
      </c>
      <c r="K476" s="20">
        <v>0</v>
      </c>
      <c r="L476" s="19">
        <v>0</v>
      </c>
      <c r="M476" s="35">
        <v>0</v>
      </c>
      <c r="N476" s="35">
        <v>0</v>
      </c>
      <c r="O476" s="35">
        <f t="shared" si="11"/>
        <v>0</v>
      </c>
      <c r="P476" s="19">
        <v>0</v>
      </c>
      <c r="Q476" s="19">
        <v>0</v>
      </c>
    </row>
    <row r="477" spans="1:17" x14ac:dyDescent="0.25">
      <c r="A477" s="20" t="s">
        <v>459</v>
      </c>
      <c r="B477" s="19">
        <v>330000</v>
      </c>
      <c r="C477" s="19">
        <v>266800</v>
      </c>
      <c r="D477" s="19">
        <v>0</v>
      </c>
      <c r="E477" s="20">
        <v>1</v>
      </c>
      <c r="F477" s="19">
        <v>266800</v>
      </c>
      <c r="G477" s="20">
        <v>1</v>
      </c>
      <c r="H477" s="19">
        <v>266800</v>
      </c>
      <c r="I477" s="20">
        <v>0</v>
      </c>
      <c r="J477" s="19">
        <v>0</v>
      </c>
      <c r="K477" s="20">
        <v>0</v>
      </c>
      <c r="L477" s="19">
        <v>0</v>
      </c>
      <c r="M477" s="35">
        <v>0</v>
      </c>
      <c r="N477" s="35">
        <v>0</v>
      </c>
      <c r="O477" s="35">
        <f t="shared" si="11"/>
        <v>0</v>
      </c>
      <c r="P477" s="19">
        <v>0</v>
      </c>
      <c r="Q477" s="19">
        <v>0</v>
      </c>
    </row>
    <row r="478" spans="1:17" x14ac:dyDescent="0.25">
      <c r="A478" s="20" t="s">
        <v>460</v>
      </c>
      <c r="B478" s="19">
        <v>623500</v>
      </c>
      <c r="C478" s="19">
        <v>279561.55</v>
      </c>
      <c r="D478" s="19">
        <v>0</v>
      </c>
      <c r="E478" s="20">
        <v>4</v>
      </c>
      <c r="F478" s="19">
        <v>284561.55</v>
      </c>
      <c r="G478" s="20">
        <v>2</v>
      </c>
      <c r="H478" s="19">
        <v>279561.55</v>
      </c>
      <c r="I478" s="20">
        <v>2</v>
      </c>
      <c r="J478" s="19">
        <v>279561.55</v>
      </c>
      <c r="K478" s="20">
        <v>0</v>
      </c>
      <c r="L478" s="19">
        <v>279561.55</v>
      </c>
      <c r="M478" s="35">
        <v>0</v>
      </c>
      <c r="N478" s="35">
        <v>0</v>
      </c>
      <c r="O478" s="35">
        <f t="shared" si="11"/>
        <v>0</v>
      </c>
      <c r="P478" s="19">
        <v>0</v>
      </c>
      <c r="Q478" s="19">
        <v>0</v>
      </c>
    </row>
    <row r="479" spans="1:17" x14ac:dyDescent="0.25">
      <c r="A479" s="20" t="s">
        <v>461</v>
      </c>
      <c r="B479" s="19">
        <v>744481</v>
      </c>
      <c r="C479" s="19">
        <v>744481</v>
      </c>
      <c r="D479" s="19">
        <v>40285</v>
      </c>
      <c r="E479" s="20">
        <v>3</v>
      </c>
      <c r="F479" s="19">
        <v>732981</v>
      </c>
      <c r="G479" s="20">
        <v>3</v>
      </c>
      <c r="H479" s="19">
        <v>732981</v>
      </c>
      <c r="I479" s="20">
        <v>2</v>
      </c>
      <c r="J479" s="19">
        <v>40285</v>
      </c>
      <c r="K479" s="20">
        <v>2</v>
      </c>
      <c r="L479" s="19">
        <v>40285</v>
      </c>
      <c r="M479" s="35">
        <v>1.0961538461538463</v>
      </c>
      <c r="N479" s="35">
        <v>0.28404581889122765</v>
      </c>
      <c r="O479" s="35">
        <f t="shared" si="11"/>
        <v>0.43788043478260869</v>
      </c>
      <c r="P479" s="19">
        <v>0</v>
      </c>
      <c r="Q479" s="19">
        <v>0</v>
      </c>
    </row>
    <row r="480" spans="1:17" x14ac:dyDescent="0.25">
      <c r="A480" s="18" t="s">
        <v>462</v>
      </c>
      <c r="B480" s="19">
        <v>2439917</v>
      </c>
      <c r="C480" s="19">
        <v>191918</v>
      </c>
      <c r="D480" s="19">
        <v>49175</v>
      </c>
      <c r="E480" s="20">
        <v>5</v>
      </c>
      <c r="F480" s="19">
        <v>1304500</v>
      </c>
      <c r="G480" s="20">
        <v>2</v>
      </c>
      <c r="H480" s="19">
        <v>400000</v>
      </c>
      <c r="I480" s="20">
        <v>2</v>
      </c>
      <c r="J480" s="19">
        <v>400000</v>
      </c>
      <c r="K480" s="20">
        <v>2</v>
      </c>
      <c r="L480" s="19">
        <v>400000</v>
      </c>
      <c r="M480" s="35">
        <v>6.9326923076923072E-3</v>
      </c>
      <c r="N480" s="35">
        <v>0.26886083737196803</v>
      </c>
      <c r="O480" s="35">
        <f t="shared" si="11"/>
        <v>0.53451086956521743</v>
      </c>
      <c r="P480" s="19">
        <v>0</v>
      </c>
      <c r="Q480" s="19">
        <v>0</v>
      </c>
    </row>
    <row r="481" spans="1:17" x14ac:dyDescent="0.25">
      <c r="A481" s="20" t="s">
        <v>463</v>
      </c>
      <c r="B481" s="19">
        <v>3461148</v>
      </c>
      <c r="C481" s="19">
        <v>0</v>
      </c>
      <c r="D481" s="19">
        <v>0</v>
      </c>
      <c r="E481" s="20">
        <v>0</v>
      </c>
      <c r="F481" s="19">
        <v>0</v>
      </c>
      <c r="G481" s="20">
        <v>0</v>
      </c>
      <c r="H481" s="19">
        <v>0</v>
      </c>
      <c r="I481" s="20">
        <v>0</v>
      </c>
      <c r="J481" s="19">
        <v>0</v>
      </c>
      <c r="K481" s="20">
        <v>0</v>
      </c>
      <c r="L481" s="19">
        <v>0</v>
      </c>
      <c r="M481" s="35">
        <v>0</v>
      </c>
      <c r="N481" s="35">
        <v>0</v>
      </c>
      <c r="O481" s="35">
        <f t="shared" si="11"/>
        <v>0</v>
      </c>
      <c r="P481" s="19">
        <v>0</v>
      </c>
      <c r="Q481" s="19">
        <v>0</v>
      </c>
    </row>
    <row r="482" spans="1:17" x14ac:dyDescent="0.25">
      <c r="A482" s="20" t="s">
        <v>464</v>
      </c>
      <c r="B482" s="19">
        <v>1527492</v>
      </c>
      <c r="C482" s="19">
        <v>82999</v>
      </c>
      <c r="D482" s="19">
        <v>0</v>
      </c>
      <c r="E482" s="20">
        <v>1</v>
      </c>
      <c r="F482" s="19">
        <v>82999</v>
      </c>
      <c r="G482" s="20">
        <v>1</v>
      </c>
      <c r="H482" s="19">
        <v>82999</v>
      </c>
      <c r="I482" s="20">
        <v>1</v>
      </c>
      <c r="J482" s="19">
        <v>82999</v>
      </c>
      <c r="K482" s="20">
        <v>0</v>
      </c>
      <c r="L482" s="19">
        <v>0</v>
      </c>
      <c r="M482" s="35">
        <v>0</v>
      </c>
      <c r="N482" s="35">
        <v>0</v>
      </c>
      <c r="O482" s="35">
        <f t="shared" si="11"/>
        <v>0</v>
      </c>
      <c r="P482" s="19">
        <v>0</v>
      </c>
      <c r="Q482" s="19">
        <v>0</v>
      </c>
    </row>
    <row r="483" spans="1:17" x14ac:dyDescent="0.25">
      <c r="A483" s="20" t="s">
        <v>465</v>
      </c>
      <c r="B483" s="19">
        <v>1472011</v>
      </c>
      <c r="C483" s="19">
        <v>1133933</v>
      </c>
      <c r="D483" s="19">
        <v>216318</v>
      </c>
      <c r="E483" s="20">
        <v>4</v>
      </c>
      <c r="F483" s="19">
        <v>1133933</v>
      </c>
      <c r="G483" s="20">
        <v>4</v>
      </c>
      <c r="H483" s="19">
        <v>1133933</v>
      </c>
      <c r="I483" s="20">
        <v>4</v>
      </c>
      <c r="J483" s="19">
        <v>1133933</v>
      </c>
      <c r="K483" s="20">
        <v>2</v>
      </c>
      <c r="L483" s="19">
        <v>216318</v>
      </c>
      <c r="M483" s="35">
        <v>1.15625</v>
      </c>
      <c r="N483" s="35">
        <v>1.4899310289269485</v>
      </c>
      <c r="O483" s="35">
        <f t="shared" si="11"/>
        <v>2.351282608695652</v>
      </c>
      <c r="P483" s="19">
        <v>230579</v>
      </c>
      <c r="Q483" s="19">
        <v>23603.88</v>
      </c>
    </row>
    <row r="484" spans="1:17" x14ac:dyDescent="0.25">
      <c r="A484" s="20" t="s">
        <v>466</v>
      </c>
      <c r="B484" s="19">
        <v>778925</v>
      </c>
      <c r="C484" s="19">
        <v>745765</v>
      </c>
      <c r="D484" s="19">
        <v>77892</v>
      </c>
      <c r="E484" s="20">
        <v>1</v>
      </c>
      <c r="F484" s="19">
        <v>667872</v>
      </c>
      <c r="G484" s="20">
        <v>1</v>
      </c>
      <c r="H484" s="19">
        <v>667872</v>
      </c>
      <c r="I484" s="20">
        <v>0</v>
      </c>
      <c r="J484" s="19">
        <v>667872</v>
      </c>
      <c r="K484" s="20">
        <v>0</v>
      </c>
      <c r="L484" s="19">
        <v>0</v>
      </c>
      <c r="M484" s="35">
        <v>0</v>
      </c>
      <c r="N484" s="35">
        <v>0.29746954799999997</v>
      </c>
      <c r="O484" s="35">
        <f t="shared" si="11"/>
        <v>0.84665217391304348</v>
      </c>
      <c r="P484" s="19">
        <v>0</v>
      </c>
      <c r="Q484" s="19">
        <v>0</v>
      </c>
    </row>
    <row r="485" spans="1:17" x14ac:dyDescent="0.25">
      <c r="A485" s="20" t="s">
        <v>467</v>
      </c>
      <c r="B485" s="19">
        <v>1070225</v>
      </c>
      <c r="C485" s="19">
        <v>552308.01</v>
      </c>
      <c r="D485" s="19">
        <v>168018.27</v>
      </c>
      <c r="E485" s="20">
        <v>10</v>
      </c>
      <c r="F485" s="19">
        <v>829500</v>
      </c>
      <c r="G485" s="20">
        <v>10</v>
      </c>
      <c r="H485" s="19">
        <v>552308.01</v>
      </c>
      <c r="I485" s="20">
        <v>10</v>
      </c>
      <c r="J485" s="19">
        <v>552308.01</v>
      </c>
      <c r="K485" s="20">
        <v>8</v>
      </c>
      <c r="L485" s="19">
        <v>160406.26999999999</v>
      </c>
      <c r="M485" s="35">
        <v>0.14326923076923076</v>
      </c>
      <c r="N485" s="35">
        <v>0.74435680636128743</v>
      </c>
      <c r="O485" s="35">
        <f t="shared" si="11"/>
        <v>1.8262855434782608</v>
      </c>
      <c r="P485" s="19">
        <v>0</v>
      </c>
      <c r="Q485" s="19">
        <v>0</v>
      </c>
    </row>
    <row r="486" spans="1:17" x14ac:dyDescent="0.25">
      <c r="A486" s="20" t="s">
        <v>468</v>
      </c>
      <c r="B486" s="19">
        <v>1291347</v>
      </c>
      <c r="C486" s="19">
        <v>545432</v>
      </c>
      <c r="D486" s="19">
        <v>0</v>
      </c>
      <c r="E486" s="20">
        <v>1</v>
      </c>
      <c r="F486" s="19">
        <v>545432</v>
      </c>
      <c r="G486" s="20">
        <v>1</v>
      </c>
      <c r="H486" s="19">
        <v>545432</v>
      </c>
      <c r="I486" s="20">
        <v>1</v>
      </c>
      <c r="J486" s="19">
        <v>545432</v>
      </c>
      <c r="K486" s="20">
        <v>0</v>
      </c>
      <c r="L486" s="19">
        <v>0</v>
      </c>
      <c r="M486" s="35">
        <v>0</v>
      </c>
      <c r="N486" s="35">
        <v>0</v>
      </c>
      <c r="O486" s="35">
        <f t="shared" si="11"/>
        <v>0</v>
      </c>
      <c r="P486" s="19">
        <v>196175</v>
      </c>
      <c r="Q486" s="19">
        <v>53732</v>
      </c>
    </row>
    <row r="487" spans="1:17" x14ac:dyDescent="0.25">
      <c r="A487" s="20" t="s">
        <v>469</v>
      </c>
      <c r="B487" s="19">
        <v>857400</v>
      </c>
      <c r="C487" s="19">
        <v>757400</v>
      </c>
      <c r="D487" s="19">
        <v>53570</v>
      </c>
      <c r="E487" s="20">
        <v>3</v>
      </c>
      <c r="F487" s="19">
        <v>757400</v>
      </c>
      <c r="G487" s="20">
        <v>3</v>
      </c>
      <c r="H487" s="19">
        <v>757400</v>
      </c>
      <c r="I487" s="20">
        <v>3</v>
      </c>
      <c r="J487" s="19">
        <v>757400</v>
      </c>
      <c r="K487" s="20">
        <v>1</v>
      </c>
      <c r="L487" s="19">
        <v>53570</v>
      </c>
      <c r="M487" s="35">
        <v>6.5384615384615388E-2</v>
      </c>
      <c r="N487" s="35">
        <v>0.30131155442132063</v>
      </c>
      <c r="O487" s="35">
        <f t="shared" si="11"/>
        <v>0.58228260869565218</v>
      </c>
      <c r="P487" s="19">
        <v>0</v>
      </c>
      <c r="Q487" s="19">
        <v>0</v>
      </c>
    </row>
    <row r="488" spans="1:17" x14ac:dyDescent="0.25">
      <c r="A488" s="20" t="s">
        <v>470</v>
      </c>
      <c r="B488" s="19">
        <v>5811349</v>
      </c>
      <c r="C488" s="19">
        <v>292280</v>
      </c>
      <c r="D488" s="19">
        <v>0</v>
      </c>
      <c r="E488" s="20">
        <v>5</v>
      </c>
      <c r="F488" s="19">
        <v>5550000</v>
      </c>
      <c r="G488" s="20">
        <v>1</v>
      </c>
      <c r="H488" s="19">
        <v>292280</v>
      </c>
      <c r="I488" s="20">
        <v>0</v>
      </c>
      <c r="J488" s="19">
        <v>0</v>
      </c>
      <c r="K488" s="20">
        <v>0</v>
      </c>
      <c r="L488" s="19">
        <v>0</v>
      </c>
      <c r="M488" s="35">
        <v>0</v>
      </c>
      <c r="N488" s="35">
        <v>0</v>
      </c>
      <c r="O488" s="35">
        <f t="shared" ref="O488:O551" si="12">D488/92000</f>
        <v>0</v>
      </c>
      <c r="P488" s="19">
        <v>848483</v>
      </c>
      <c r="Q488" s="19">
        <v>591353</v>
      </c>
    </row>
    <row r="489" spans="1:17" x14ac:dyDescent="0.25">
      <c r="A489" s="20" t="s">
        <v>471</v>
      </c>
      <c r="B489" s="19">
        <v>2747057</v>
      </c>
      <c r="C489" s="19">
        <v>1875000</v>
      </c>
      <c r="D489" s="19">
        <v>0</v>
      </c>
      <c r="E489" s="20">
        <v>2</v>
      </c>
      <c r="F489" s="19">
        <v>1875000</v>
      </c>
      <c r="G489" s="20">
        <v>2</v>
      </c>
      <c r="H489" s="19">
        <v>1875000</v>
      </c>
      <c r="I489" s="20">
        <v>2</v>
      </c>
      <c r="J489" s="19">
        <v>1875000</v>
      </c>
      <c r="K489" s="20">
        <v>0</v>
      </c>
      <c r="L489" s="19">
        <v>0</v>
      </c>
      <c r="M489" s="35">
        <v>0</v>
      </c>
      <c r="N489" s="35">
        <v>0</v>
      </c>
      <c r="O489" s="35">
        <f t="shared" si="12"/>
        <v>0</v>
      </c>
      <c r="P489" s="19">
        <v>0</v>
      </c>
      <c r="Q489" s="19">
        <v>0</v>
      </c>
    </row>
    <row r="490" spans="1:17" x14ac:dyDescent="0.25">
      <c r="A490" s="20" t="s">
        <v>472</v>
      </c>
      <c r="B490" s="19">
        <v>2063566</v>
      </c>
      <c r="C490" s="19">
        <v>0</v>
      </c>
      <c r="D490" s="19">
        <v>0</v>
      </c>
      <c r="E490" s="20">
        <v>0</v>
      </c>
      <c r="F490" s="19">
        <v>0</v>
      </c>
      <c r="G490" s="20">
        <v>0</v>
      </c>
      <c r="H490" s="19">
        <v>0</v>
      </c>
      <c r="I490" s="20">
        <v>0</v>
      </c>
      <c r="J490" s="19">
        <v>0</v>
      </c>
      <c r="K490" s="20">
        <v>0</v>
      </c>
      <c r="L490" s="19">
        <v>0</v>
      </c>
      <c r="M490" s="35">
        <v>0</v>
      </c>
      <c r="N490" s="35">
        <v>0</v>
      </c>
      <c r="O490" s="35">
        <f t="shared" si="12"/>
        <v>0</v>
      </c>
      <c r="P490" s="19">
        <v>0</v>
      </c>
      <c r="Q490" s="19">
        <v>0</v>
      </c>
    </row>
    <row r="491" spans="1:17" x14ac:dyDescent="0.25">
      <c r="A491" s="20" t="s">
        <v>473</v>
      </c>
      <c r="B491" s="19">
        <v>4757091</v>
      </c>
      <c r="C491" s="19">
        <v>4757091</v>
      </c>
      <c r="D491" s="19">
        <v>475709</v>
      </c>
      <c r="E491" s="20">
        <v>1</v>
      </c>
      <c r="F491" s="19">
        <v>4281382</v>
      </c>
      <c r="G491" s="20">
        <v>1</v>
      </c>
      <c r="H491" s="19">
        <v>4281382</v>
      </c>
      <c r="I491" s="20">
        <v>0</v>
      </c>
      <c r="J491" s="19">
        <v>0</v>
      </c>
      <c r="K491" s="20">
        <v>0</v>
      </c>
      <c r="L491" s="19">
        <v>0</v>
      </c>
      <c r="M491" s="35">
        <v>0</v>
      </c>
      <c r="N491" s="35">
        <v>3.4275114185940985</v>
      </c>
      <c r="O491" s="35">
        <f t="shared" si="12"/>
        <v>5.17075</v>
      </c>
      <c r="P491" s="19">
        <v>0</v>
      </c>
      <c r="Q491" s="19">
        <v>0</v>
      </c>
    </row>
    <row r="492" spans="1:17" x14ac:dyDescent="0.25">
      <c r="A492" s="20" t="s">
        <v>474</v>
      </c>
      <c r="B492" s="19">
        <v>1713911</v>
      </c>
      <c r="C492" s="19">
        <v>0</v>
      </c>
      <c r="D492" s="19">
        <v>0</v>
      </c>
      <c r="E492" s="20">
        <v>0</v>
      </c>
      <c r="F492" s="19">
        <v>0</v>
      </c>
      <c r="G492" s="20">
        <v>0</v>
      </c>
      <c r="H492" s="19">
        <v>0</v>
      </c>
      <c r="I492" s="20">
        <v>0</v>
      </c>
      <c r="J492" s="19">
        <v>0</v>
      </c>
      <c r="K492" s="20">
        <v>0</v>
      </c>
      <c r="L492" s="19">
        <v>0</v>
      </c>
      <c r="M492" s="35">
        <v>0</v>
      </c>
      <c r="N492" s="35">
        <v>0</v>
      </c>
      <c r="O492" s="35">
        <f t="shared" si="12"/>
        <v>0</v>
      </c>
      <c r="P492" s="19">
        <v>0</v>
      </c>
      <c r="Q492" s="19">
        <v>0</v>
      </c>
    </row>
    <row r="493" spans="1:17" x14ac:dyDescent="0.25">
      <c r="A493" s="20" t="s">
        <v>475</v>
      </c>
      <c r="B493" s="19">
        <v>2930929</v>
      </c>
      <c r="C493" s="19">
        <v>0</v>
      </c>
      <c r="D493" s="19">
        <v>0</v>
      </c>
      <c r="E493" s="20">
        <v>0</v>
      </c>
      <c r="F493" s="19">
        <v>0</v>
      </c>
      <c r="G493" s="20">
        <v>0</v>
      </c>
      <c r="H493" s="19">
        <v>0</v>
      </c>
      <c r="I493" s="20">
        <v>0</v>
      </c>
      <c r="J493" s="19">
        <v>0</v>
      </c>
      <c r="K493" s="20">
        <v>0</v>
      </c>
      <c r="L493" s="19">
        <v>0</v>
      </c>
      <c r="M493" s="35">
        <v>0</v>
      </c>
      <c r="N493" s="35">
        <v>0</v>
      </c>
      <c r="O493" s="35">
        <f t="shared" si="12"/>
        <v>0</v>
      </c>
      <c r="P493" s="19">
        <v>0</v>
      </c>
      <c r="Q493" s="19">
        <v>0</v>
      </c>
    </row>
    <row r="494" spans="1:17" x14ac:dyDescent="0.25">
      <c r="A494" s="20" t="s">
        <v>476</v>
      </c>
      <c r="B494" s="19">
        <v>1466299</v>
      </c>
      <c r="C494" s="19">
        <v>1238762</v>
      </c>
      <c r="D494" s="19">
        <v>169773</v>
      </c>
      <c r="E494" s="20">
        <v>6</v>
      </c>
      <c r="F494" s="19">
        <v>1238762</v>
      </c>
      <c r="G494" s="20">
        <v>5</v>
      </c>
      <c r="H494" s="19">
        <v>1238762</v>
      </c>
      <c r="I494" s="20">
        <v>5</v>
      </c>
      <c r="J494" s="19">
        <v>1166052</v>
      </c>
      <c r="K494" s="20">
        <v>3</v>
      </c>
      <c r="L494" s="19">
        <v>169773</v>
      </c>
      <c r="M494" s="35">
        <v>0</v>
      </c>
      <c r="N494" s="35">
        <v>1.1721988913277395</v>
      </c>
      <c r="O494" s="35">
        <f t="shared" si="12"/>
        <v>1.8453586956521739</v>
      </c>
      <c r="P494" s="19">
        <v>0</v>
      </c>
      <c r="Q494" s="19">
        <v>0</v>
      </c>
    </row>
    <row r="495" spans="1:17" x14ac:dyDescent="0.25">
      <c r="A495" s="20" t="s">
        <v>477</v>
      </c>
      <c r="B495" s="19">
        <v>546956</v>
      </c>
      <c r="C495" s="19">
        <v>438352</v>
      </c>
      <c r="D495" s="19">
        <v>378248.2</v>
      </c>
      <c r="E495" s="20">
        <v>5</v>
      </c>
      <c r="F495" s="19">
        <v>438352</v>
      </c>
      <c r="G495" s="20">
        <v>5</v>
      </c>
      <c r="H495" s="19">
        <v>396956</v>
      </c>
      <c r="I495" s="20">
        <v>5</v>
      </c>
      <c r="J495" s="19">
        <v>438352</v>
      </c>
      <c r="K495" s="20">
        <v>2</v>
      </c>
      <c r="L495" s="19">
        <v>55915</v>
      </c>
      <c r="M495" s="35">
        <v>1.348798076923077</v>
      </c>
      <c r="N495" s="35">
        <v>1.8413246550973481</v>
      </c>
      <c r="O495" s="35">
        <f t="shared" si="12"/>
        <v>4.1113934782608696</v>
      </c>
      <c r="P495" s="19">
        <v>0</v>
      </c>
      <c r="Q495" s="19">
        <v>0</v>
      </c>
    </row>
    <row r="496" spans="1:17" x14ac:dyDescent="0.25">
      <c r="A496" s="20" t="s">
        <v>478</v>
      </c>
      <c r="B496" s="19">
        <v>3798058</v>
      </c>
      <c r="C496" s="19">
        <v>3287101</v>
      </c>
      <c r="D496" s="19">
        <v>439780</v>
      </c>
      <c r="E496" s="20">
        <v>7</v>
      </c>
      <c r="F496" s="19">
        <v>3369100</v>
      </c>
      <c r="G496" s="20">
        <v>7</v>
      </c>
      <c r="H496" s="19">
        <v>3287101</v>
      </c>
      <c r="I496" s="20">
        <v>5</v>
      </c>
      <c r="J496" s="19">
        <v>947401</v>
      </c>
      <c r="K496" s="20">
        <v>1</v>
      </c>
      <c r="L496" s="19">
        <v>159849</v>
      </c>
      <c r="M496" s="35">
        <v>5.447115384615385</v>
      </c>
      <c r="N496" s="35">
        <v>2.5727218292765826</v>
      </c>
      <c r="O496" s="35">
        <f t="shared" si="12"/>
        <v>4.7802173913043475</v>
      </c>
      <c r="P496" s="19">
        <v>0</v>
      </c>
      <c r="Q496" s="19">
        <v>0</v>
      </c>
    </row>
    <row r="497" spans="1:17" x14ac:dyDescent="0.25">
      <c r="A497" s="20" t="s">
        <v>479</v>
      </c>
      <c r="B497" s="19">
        <v>545688</v>
      </c>
      <c r="C497" s="19">
        <v>545688</v>
      </c>
      <c r="D497" s="19">
        <v>0</v>
      </c>
      <c r="E497" s="20">
        <v>1</v>
      </c>
      <c r="F497" s="19">
        <v>545688</v>
      </c>
      <c r="G497" s="20">
        <v>1</v>
      </c>
      <c r="H497" s="19">
        <v>545688</v>
      </c>
      <c r="I497" s="20">
        <v>1</v>
      </c>
      <c r="J497" s="19">
        <v>545688</v>
      </c>
      <c r="K497" s="20">
        <v>0</v>
      </c>
      <c r="L497" s="19">
        <v>0</v>
      </c>
      <c r="M497" s="35">
        <v>0</v>
      </c>
      <c r="N497" s="35">
        <v>0</v>
      </c>
      <c r="O497" s="35">
        <f t="shared" si="12"/>
        <v>0</v>
      </c>
      <c r="P497" s="19">
        <v>0</v>
      </c>
      <c r="Q497" s="19">
        <v>0</v>
      </c>
    </row>
    <row r="498" spans="1:17" x14ac:dyDescent="0.25">
      <c r="A498" s="20" t="s">
        <v>480</v>
      </c>
      <c r="B498" s="19">
        <v>1129826</v>
      </c>
      <c r="C498" s="19">
        <v>835803</v>
      </c>
      <c r="D498" s="19">
        <v>67763</v>
      </c>
      <c r="E498" s="20">
        <v>4</v>
      </c>
      <c r="F498" s="19">
        <v>835803</v>
      </c>
      <c r="G498" s="20">
        <v>3</v>
      </c>
      <c r="H498" s="19">
        <v>835803</v>
      </c>
      <c r="I498" s="20">
        <v>3</v>
      </c>
      <c r="J498" s="19">
        <v>835803</v>
      </c>
      <c r="K498" s="20">
        <v>2</v>
      </c>
      <c r="L498" s="19">
        <v>67763</v>
      </c>
      <c r="M498" s="35">
        <v>4.807692307692308E-3</v>
      </c>
      <c r="N498" s="35">
        <v>0.44536489486933217</v>
      </c>
      <c r="O498" s="35">
        <f t="shared" si="12"/>
        <v>0.73655434782608697</v>
      </c>
      <c r="P498" s="19">
        <v>0</v>
      </c>
      <c r="Q498" s="19">
        <v>0</v>
      </c>
    </row>
    <row r="499" spans="1:17" x14ac:dyDescent="0.25">
      <c r="A499" s="20" t="s">
        <v>481</v>
      </c>
      <c r="B499" s="19">
        <v>1269052</v>
      </c>
      <c r="C499" s="19">
        <v>1036187</v>
      </c>
      <c r="D499" s="19">
        <v>856187</v>
      </c>
      <c r="E499" s="20">
        <v>3</v>
      </c>
      <c r="F499" s="19">
        <v>1221000</v>
      </c>
      <c r="G499" s="20">
        <v>3</v>
      </c>
      <c r="H499" s="19">
        <v>1221000</v>
      </c>
      <c r="I499" s="20">
        <v>2</v>
      </c>
      <c r="J499" s="19">
        <v>861000</v>
      </c>
      <c r="K499" s="20">
        <v>2</v>
      </c>
      <c r="L499" s="19">
        <v>862680</v>
      </c>
      <c r="M499" s="35">
        <v>3</v>
      </c>
      <c r="N499" s="35">
        <v>3.6052230052734231</v>
      </c>
      <c r="O499" s="35">
        <f t="shared" si="12"/>
        <v>9.3063804347826089</v>
      </c>
      <c r="P499" s="19">
        <v>0</v>
      </c>
      <c r="Q499" s="19">
        <v>0</v>
      </c>
    </row>
    <row r="500" spans="1:17" x14ac:dyDescent="0.25">
      <c r="A500" s="20" t="s">
        <v>482</v>
      </c>
      <c r="B500" s="19">
        <v>3905453</v>
      </c>
      <c r="C500" s="19">
        <v>3905453</v>
      </c>
      <c r="D500" s="19">
        <v>3905453</v>
      </c>
      <c r="E500" s="20">
        <v>4</v>
      </c>
      <c r="F500" s="19">
        <v>2769942</v>
      </c>
      <c r="G500" s="20">
        <v>4</v>
      </c>
      <c r="H500" s="19">
        <v>2769942</v>
      </c>
      <c r="I500" s="20">
        <v>4</v>
      </c>
      <c r="J500" s="19">
        <v>2769942</v>
      </c>
      <c r="K500" s="20">
        <v>4</v>
      </c>
      <c r="L500" s="19">
        <v>2769942</v>
      </c>
      <c r="M500" s="35">
        <v>18.914423076923075</v>
      </c>
      <c r="N500" s="35">
        <v>23.525149402000004</v>
      </c>
      <c r="O500" s="35">
        <f t="shared" si="12"/>
        <v>42.450576086956524</v>
      </c>
      <c r="P500" s="19">
        <v>0</v>
      </c>
      <c r="Q500" s="19">
        <v>0</v>
      </c>
    </row>
    <row r="501" spans="1:17" x14ac:dyDescent="0.25">
      <c r="A501" s="20" t="s">
        <v>305</v>
      </c>
      <c r="B501" s="19">
        <v>9502302</v>
      </c>
      <c r="C501" s="19">
        <v>8468856</v>
      </c>
      <c r="D501" s="19">
        <v>519356</v>
      </c>
      <c r="E501" s="20">
        <v>3</v>
      </c>
      <c r="F501" s="19">
        <v>8468856</v>
      </c>
      <c r="G501" s="20">
        <v>3</v>
      </c>
      <c r="H501" s="19">
        <v>8468856</v>
      </c>
      <c r="I501" s="20">
        <v>2</v>
      </c>
      <c r="J501" s="19">
        <v>553856</v>
      </c>
      <c r="K501" s="20">
        <v>1</v>
      </c>
      <c r="L501" s="19">
        <v>519356</v>
      </c>
      <c r="M501" s="35">
        <v>0</v>
      </c>
      <c r="N501" s="35">
        <v>3.735635576095186</v>
      </c>
      <c r="O501" s="35">
        <f t="shared" si="12"/>
        <v>5.6451739130434779</v>
      </c>
      <c r="P501" s="19">
        <v>0</v>
      </c>
      <c r="Q501" s="19">
        <v>0</v>
      </c>
    </row>
    <row r="502" spans="1:17" x14ac:dyDescent="0.25">
      <c r="A502" s="20" t="s">
        <v>483</v>
      </c>
      <c r="B502" s="19">
        <v>650000</v>
      </c>
      <c r="C502" s="19">
        <v>159695</v>
      </c>
      <c r="D502" s="19">
        <v>16260</v>
      </c>
      <c r="E502" s="20">
        <v>2</v>
      </c>
      <c r="F502" s="19">
        <v>140000</v>
      </c>
      <c r="G502" s="20">
        <v>1</v>
      </c>
      <c r="H502" s="19">
        <v>29695</v>
      </c>
      <c r="I502" s="20">
        <v>1</v>
      </c>
      <c r="J502" s="19">
        <v>29695</v>
      </c>
      <c r="K502" s="20">
        <v>0</v>
      </c>
      <c r="L502" s="19">
        <v>0</v>
      </c>
      <c r="M502" s="35">
        <v>9.8557692307692304E-3</v>
      </c>
      <c r="N502" s="35">
        <v>5.9118213755609078E-2</v>
      </c>
      <c r="O502" s="35">
        <f t="shared" si="12"/>
        <v>0.17673913043478262</v>
      </c>
      <c r="P502" s="19">
        <v>0</v>
      </c>
      <c r="Q502" s="19">
        <v>0</v>
      </c>
    </row>
    <row r="503" spans="1:17" x14ac:dyDescent="0.25">
      <c r="A503" s="20" t="s">
        <v>484</v>
      </c>
      <c r="B503" s="19">
        <v>2374158</v>
      </c>
      <c r="C503" s="19">
        <v>2350383</v>
      </c>
      <c r="D503" s="19">
        <v>0</v>
      </c>
      <c r="E503" s="20">
        <v>1</v>
      </c>
      <c r="F503" s="19">
        <v>2350383</v>
      </c>
      <c r="G503" s="20">
        <v>1</v>
      </c>
      <c r="H503" s="19">
        <v>2350383</v>
      </c>
      <c r="I503" s="20">
        <v>0</v>
      </c>
      <c r="J503" s="19">
        <v>0</v>
      </c>
      <c r="K503" s="20">
        <v>0</v>
      </c>
      <c r="L503" s="19">
        <v>0</v>
      </c>
      <c r="M503" s="35">
        <v>0</v>
      </c>
      <c r="N503" s="35">
        <v>0</v>
      </c>
      <c r="O503" s="35">
        <f t="shared" si="12"/>
        <v>0</v>
      </c>
      <c r="P503" s="19">
        <v>131763</v>
      </c>
      <c r="Q503" s="19">
        <v>131763</v>
      </c>
    </row>
    <row r="504" spans="1:17" x14ac:dyDescent="0.25">
      <c r="A504" s="20" t="s">
        <v>485</v>
      </c>
      <c r="B504" s="19">
        <v>322500</v>
      </c>
      <c r="C504" s="19">
        <v>0</v>
      </c>
      <c r="D504" s="19">
        <v>0</v>
      </c>
      <c r="E504" s="20">
        <v>1</v>
      </c>
      <c r="F504" s="19">
        <v>240000</v>
      </c>
      <c r="G504" s="20">
        <v>0</v>
      </c>
      <c r="H504" s="19">
        <v>0</v>
      </c>
      <c r="I504" s="20">
        <v>0</v>
      </c>
      <c r="J504" s="19">
        <v>0</v>
      </c>
      <c r="K504" s="20">
        <v>0</v>
      </c>
      <c r="L504" s="19">
        <v>0</v>
      </c>
      <c r="M504" s="35">
        <v>0</v>
      </c>
      <c r="N504" s="35">
        <v>0</v>
      </c>
      <c r="O504" s="35">
        <f t="shared" si="12"/>
        <v>0</v>
      </c>
      <c r="P504" s="19">
        <v>0</v>
      </c>
      <c r="Q504" s="19">
        <v>0</v>
      </c>
    </row>
    <row r="505" spans="1:17" x14ac:dyDescent="0.25">
      <c r="A505" s="20" t="s">
        <v>486</v>
      </c>
      <c r="B505" s="19">
        <v>4090571</v>
      </c>
      <c r="C505" s="19">
        <v>4090571</v>
      </c>
      <c r="D505" s="19">
        <v>346557</v>
      </c>
      <c r="E505" s="20">
        <v>4</v>
      </c>
      <c r="F505" s="19">
        <v>4090571</v>
      </c>
      <c r="G505" s="20">
        <v>4</v>
      </c>
      <c r="H505" s="19">
        <v>4090571</v>
      </c>
      <c r="I505" s="20">
        <v>3</v>
      </c>
      <c r="J505" s="19">
        <v>346557</v>
      </c>
      <c r="K505" s="20">
        <v>2</v>
      </c>
      <c r="L505" s="19">
        <v>326999</v>
      </c>
      <c r="M505" s="35">
        <v>0.25192307692307692</v>
      </c>
      <c r="N505" s="35">
        <v>2.4819282380543983</v>
      </c>
      <c r="O505" s="35">
        <f t="shared" si="12"/>
        <v>3.7669239130434784</v>
      </c>
      <c r="P505" s="19">
        <v>0</v>
      </c>
      <c r="Q505" s="19">
        <v>0</v>
      </c>
    </row>
    <row r="506" spans="1:17" x14ac:dyDescent="0.25">
      <c r="A506" s="20" t="s">
        <v>487</v>
      </c>
      <c r="B506" s="19">
        <v>1766253</v>
      </c>
      <c r="C506" s="19">
        <v>1116740.3500000001</v>
      </c>
      <c r="D506" s="19">
        <v>44336.5</v>
      </c>
      <c r="E506" s="20">
        <v>2</v>
      </c>
      <c r="F506" s="19">
        <v>1100528.8500000001</v>
      </c>
      <c r="G506" s="20">
        <v>2</v>
      </c>
      <c r="H506" s="19">
        <v>1100528.8500000001</v>
      </c>
      <c r="I506" s="20">
        <v>2</v>
      </c>
      <c r="J506" s="19">
        <v>1100528.8500000001</v>
      </c>
      <c r="K506" s="20">
        <v>0</v>
      </c>
      <c r="L506" s="19">
        <v>0</v>
      </c>
      <c r="M506" s="35">
        <v>0.53798076923076921</v>
      </c>
      <c r="N506" s="35">
        <v>0.31088490683114717</v>
      </c>
      <c r="O506" s="35">
        <f t="shared" si="12"/>
        <v>0.48191847826086959</v>
      </c>
      <c r="P506" s="19">
        <v>0</v>
      </c>
      <c r="Q506" s="19">
        <v>0</v>
      </c>
    </row>
    <row r="507" spans="1:17" x14ac:dyDescent="0.25">
      <c r="A507" s="20" t="s">
        <v>488</v>
      </c>
      <c r="B507" s="19">
        <v>3526918</v>
      </c>
      <c r="C507" s="19">
        <v>2214625</v>
      </c>
      <c r="D507" s="19">
        <v>29260</v>
      </c>
      <c r="E507" s="20">
        <v>5</v>
      </c>
      <c r="F507" s="19">
        <v>2255000</v>
      </c>
      <c r="G507" s="20">
        <v>3</v>
      </c>
      <c r="H507" s="19">
        <v>2214625</v>
      </c>
      <c r="I507" s="20">
        <v>3</v>
      </c>
      <c r="J507" s="19">
        <v>2214625</v>
      </c>
      <c r="K507" s="20">
        <v>1</v>
      </c>
      <c r="L507" s="19">
        <v>29260</v>
      </c>
      <c r="M507" s="35">
        <v>1.4423076923076924E-3</v>
      </c>
      <c r="N507" s="35">
        <v>0.17830468686658718</v>
      </c>
      <c r="O507" s="35">
        <f t="shared" si="12"/>
        <v>0.31804347826086954</v>
      </c>
      <c r="P507" s="19">
        <v>0</v>
      </c>
      <c r="Q507" s="19">
        <v>0</v>
      </c>
    </row>
    <row r="508" spans="1:17" x14ac:dyDescent="0.25">
      <c r="A508" s="20" t="s">
        <v>489</v>
      </c>
      <c r="B508" s="19">
        <v>1158840</v>
      </c>
      <c r="C508" s="19">
        <v>824566</v>
      </c>
      <c r="D508" s="19">
        <v>342045</v>
      </c>
      <c r="E508" s="20">
        <v>11</v>
      </c>
      <c r="F508" s="19">
        <v>843622</v>
      </c>
      <c r="G508" s="20">
        <v>11</v>
      </c>
      <c r="H508" s="19">
        <v>824566</v>
      </c>
      <c r="I508" s="20">
        <v>10</v>
      </c>
      <c r="J508" s="19">
        <v>824566</v>
      </c>
      <c r="K508" s="20">
        <v>6</v>
      </c>
      <c r="L508" s="19">
        <v>356314</v>
      </c>
      <c r="M508" s="35">
        <v>0</v>
      </c>
      <c r="N508" s="35">
        <v>2.0148732468285222</v>
      </c>
      <c r="O508" s="35">
        <f t="shared" si="12"/>
        <v>3.7178804347826087</v>
      </c>
      <c r="P508" s="19">
        <v>0</v>
      </c>
      <c r="Q508" s="19">
        <v>0</v>
      </c>
    </row>
    <row r="509" spans="1:17" x14ac:dyDescent="0.25">
      <c r="A509" s="20" t="s">
        <v>490</v>
      </c>
      <c r="B509" s="19">
        <v>2185769</v>
      </c>
      <c r="C509" s="19">
        <v>1121748</v>
      </c>
      <c r="D509" s="19">
        <v>0</v>
      </c>
      <c r="E509" s="20">
        <v>2</v>
      </c>
      <c r="F509" s="19">
        <v>1121748</v>
      </c>
      <c r="G509" s="20">
        <v>2</v>
      </c>
      <c r="H509" s="19">
        <v>1121748</v>
      </c>
      <c r="I509" s="20">
        <v>2</v>
      </c>
      <c r="J509" s="19">
        <v>1121748</v>
      </c>
      <c r="K509" s="20">
        <v>1</v>
      </c>
      <c r="L509" s="19">
        <v>5384.4</v>
      </c>
      <c r="M509" s="35">
        <v>0</v>
      </c>
      <c r="N509" s="35">
        <v>0</v>
      </c>
      <c r="O509" s="35">
        <f t="shared" si="12"/>
        <v>0</v>
      </c>
      <c r="P509" s="19">
        <v>329416</v>
      </c>
      <c r="Q509" s="19">
        <v>252628.73</v>
      </c>
    </row>
    <row r="510" spans="1:17" x14ac:dyDescent="0.25">
      <c r="A510" s="20" t="s">
        <v>491</v>
      </c>
      <c r="B510" s="19">
        <v>1350000</v>
      </c>
      <c r="C510" s="19">
        <v>910640</v>
      </c>
      <c r="D510" s="19">
        <v>260523</v>
      </c>
      <c r="E510" s="20">
        <v>7</v>
      </c>
      <c r="F510" s="19">
        <v>951113</v>
      </c>
      <c r="G510" s="20">
        <v>6</v>
      </c>
      <c r="H510" s="19">
        <v>851113</v>
      </c>
      <c r="I510" s="20">
        <v>6</v>
      </c>
      <c r="J510" s="19">
        <v>1200000</v>
      </c>
      <c r="K510" s="20">
        <v>2</v>
      </c>
      <c r="L510" s="19">
        <v>93044</v>
      </c>
      <c r="M510" s="35">
        <v>0.28846153846153844</v>
      </c>
      <c r="N510" s="35">
        <v>1.2006309880513364</v>
      </c>
      <c r="O510" s="35">
        <f t="shared" si="12"/>
        <v>2.8317717391304349</v>
      </c>
      <c r="P510" s="19">
        <v>0</v>
      </c>
      <c r="Q510" s="19">
        <v>0</v>
      </c>
    </row>
    <row r="511" spans="1:17" x14ac:dyDescent="0.25">
      <c r="A511" s="20" t="s">
        <v>492</v>
      </c>
      <c r="B511" s="19">
        <v>410402</v>
      </c>
      <c r="C511" s="19">
        <v>369402</v>
      </c>
      <c r="D511" s="19">
        <v>354883</v>
      </c>
      <c r="E511" s="20">
        <v>2</v>
      </c>
      <c r="F511" s="19">
        <v>369402</v>
      </c>
      <c r="G511" s="20">
        <v>2</v>
      </c>
      <c r="H511" s="19">
        <v>369402</v>
      </c>
      <c r="I511" s="20">
        <v>2</v>
      </c>
      <c r="J511" s="19">
        <v>369402</v>
      </c>
      <c r="K511" s="20">
        <v>0</v>
      </c>
      <c r="L511" s="19">
        <v>0</v>
      </c>
      <c r="M511" s="35">
        <v>0.96682692307692308</v>
      </c>
      <c r="N511" s="35">
        <v>1.235489988537025</v>
      </c>
      <c r="O511" s="35">
        <f t="shared" si="12"/>
        <v>3.8574239130434784</v>
      </c>
      <c r="P511" s="19">
        <v>58250</v>
      </c>
      <c r="Q511" s="19">
        <v>1355</v>
      </c>
    </row>
    <row r="512" spans="1:17" x14ac:dyDescent="0.25">
      <c r="A512" s="20" t="s">
        <v>493</v>
      </c>
      <c r="B512" s="19">
        <v>514420</v>
      </c>
      <c r="C512" s="19">
        <v>514420</v>
      </c>
      <c r="D512" s="19">
        <v>215760</v>
      </c>
      <c r="E512" s="20">
        <v>1</v>
      </c>
      <c r="F512" s="19">
        <v>514420</v>
      </c>
      <c r="G512" s="20">
        <v>1</v>
      </c>
      <c r="H512" s="19">
        <v>514420</v>
      </c>
      <c r="I512" s="20">
        <v>1</v>
      </c>
      <c r="J512" s="19">
        <v>514420</v>
      </c>
      <c r="K512" s="20">
        <v>0</v>
      </c>
      <c r="L512" s="19">
        <v>0</v>
      </c>
      <c r="M512" s="35">
        <v>11.453846153846154</v>
      </c>
      <c r="N512" s="35">
        <v>1.0660368551447852</v>
      </c>
      <c r="O512" s="35">
        <f t="shared" si="12"/>
        <v>2.3452173913043479</v>
      </c>
      <c r="P512" s="19">
        <v>0</v>
      </c>
      <c r="Q512" s="19">
        <v>0</v>
      </c>
    </row>
    <row r="513" spans="1:17" x14ac:dyDescent="0.25">
      <c r="A513" s="18" t="s">
        <v>494</v>
      </c>
      <c r="B513" s="19">
        <v>1573748</v>
      </c>
      <c r="C513" s="19">
        <v>0</v>
      </c>
      <c r="D513" s="19">
        <v>0</v>
      </c>
      <c r="E513" s="20">
        <v>3</v>
      </c>
      <c r="F513" s="19">
        <v>55000</v>
      </c>
      <c r="G513" s="20">
        <v>0</v>
      </c>
      <c r="H513" s="19">
        <v>0</v>
      </c>
      <c r="I513" s="20">
        <v>0</v>
      </c>
      <c r="J513" s="19">
        <v>0</v>
      </c>
      <c r="K513" s="20">
        <v>0</v>
      </c>
      <c r="L513" s="19">
        <v>0</v>
      </c>
      <c r="M513" s="35">
        <v>0</v>
      </c>
      <c r="N513" s="35">
        <v>0</v>
      </c>
      <c r="O513" s="35">
        <f t="shared" si="12"/>
        <v>0</v>
      </c>
      <c r="P513" s="19">
        <v>0</v>
      </c>
      <c r="Q513" s="19">
        <v>0</v>
      </c>
    </row>
    <row r="514" spans="1:17" x14ac:dyDescent="0.25">
      <c r="A514" s="20" t="s">
        <v>495</v>
      </c>
      <c r="B514" s="19">
        <v>3949578</v>
      </c>
      <c r="C514" s="19">
        <v>3949578</v>
      </c>
      <c r="D514" s="19">
        <v>2960945</v>
      </c>
      <c r="E514" s="20">
        <v>18</v>
      </c>
      <c r="F514" s="19">
        <v>3949578</v>
      </c>
      <c r="G514" s="20">
        <v>18</v>
      </c>
      <c r="H514" s="19">
        <v>3949578</v>
      </c>
      <c r="I514" s="20">
        <v>18</v>
      </c>
      <c r="J514" s="19">
        <v>3949578</v>
      </c>
      <c r="K514" s="20">
        <v>17</v>
      </c>
      <c r="L514" s="19">
        <v>2960945</v>
      </c>
      <c r="M514" s="35">
        <v>0.51538461538461533</v>
      </c>
      <c r="N514" s="35">
        <v>18.15178451878549</v>
      </c>
      <c r="O514" s="35">
        <f t="shared" si="12"/>
        <v>32.184184782608696</v>
      </c>
      <c r="P514" s="19">
        <v>0</v>
      </c>
      <c r="Q514" s="19">
        <v>0</v>
      </c>
    </row>
    <row r="515" spans="1:17" x14ac:dyDescent="0.25">
      <c r="A515" s="20" t="s">
        <v>496</v>
      </c>
      <c r="B515" s="19">
        <v>208000</v>
      </c>
      <c r="C515" s="19">
        <v>208000</v>
      </c>
      <c r="D515" s="19">
        <v>30500</v>
      </c>
      <c r="E515" s="20">
        <v>3</v>
      </c>
      <c r="F515" s="19">
        <v>208000</v>
      </c>
      <c r="G515" s="20">
        <v>3</v>
      </c>
      <c r="H515" s="19">
        <v>208000</v>
      </c>
      <c r="I515" s="20">
        <v>2</v>
      </c>
      <c r="J515" s="19">
        <v>203363</v>
      </c>
      <c r="K515" s="20">
        <v>1</v>
      </c>
      <c r="L515" s="19">
        <v>30500</v>
      </c>
      <c r="M515" s="35">
        <v>0</v>
      </c>
      <c r="N515" s="35">
        <v>0.19588507692307694</v>
      </c>
      <c r="O515" s="35">
        <f t="shared" si="12"/>
        <v>0.33152173913043476</v>
      </c>
      <c r="P515" s="19">
        <v>0</v>
      </c>
      <c r="Q515" s="19">
        <v>0</v>
      </c>
    </row>
    <row r="516" spans="1:17" x14ac:dyDescent="0.25">
      <c r="A516" s="20" t="s">
        <v>497</v>
      </c>
      <c r="B516" s="19">
        <v>1098000</v>
      </c>
      <c r="C516" s="19">
        <v>1070033</v>
      </c>
      <c r="D516" s="19">
        <v>25010</v>
      </c>
      <c r="E516" s="20">
        <v>5</v>
      </c>
      <c r="F516" s="19">
        <v>1070033</v>
      </c>
      <c r="G516" s="20">
        <v>5</v>
      </c>
      <c r="H516" s="19">
        <v>1070033</v>
      </c>
      <c r="I516" s="20">
        <v>3</v>
      </c>
      <c r="J516" s="19">
        <v>1009247</v>
      </c>
      <c r="K516" s="20">
        <v>2</v>
      </c>
      <c r="L516" s="19">
        <v>25010</v>
      </c>
      <c r="M516" s="35">
        <v>4.807692307692308E-3</v>
      </c>
      <c r="N516" s="35">
        <v>0.17603923999999999</v>
      </c>
      <c r="O516" s="35">
        <f t="shared" si="12"/>
        <v>0.27184782608695651</v>
      </c>
      <c r="P516" s="19">
        <v>0</v>
      </c>
      <c r="Q516" s="19">
        <v>0</v>
      </c>
    </row>
    <row r="517" spans="1:17" x14ac:dyDescent="0.25">
      <c r="A517" s="20" t="s">
        <v>498</v>
      </c>
      <c r="B517" s="19">
        <v>1383777</v>
      </c>
      <c r="C517" s="19">
        <v>0</v>
      </c>
      <c r="D517" s="19">
        <v>0</v>
      </c>
      <c r="E517" s="20">
        <v>0</v>
      </c>
      <c r="F517" s="19">
        <v>0</v>
      </c>
      <c r="G517" s="20">
        <v>0</v>
      </c>
      <c r="H517" s="19">
        <v>0</v>
      </c>
      <c r="I517" s="20">
        <v>0</v>
      </c>
      <c r="J517" s="19">
        <v>0</v>
      </c>
      <c r="K517" s="20">
        <v>0</v>
      </c>
      <c r="L517" s="19">
        <v>0</v>
      </c>
      <c r="M517" s="35">
        <v>0</v>
      </c>
      <c r="N517" s="35">
        <v>0</v>
      </c>
      <c r="O517" s="35">
        <f t="shared" si="12"/>
        <v>0</v>
      </c>
      <c r="P517" s="19">
        <v>0</v>
      </c>
      <c r="Q517" s="19">
        <v>0</v>
      </c>
    </row>
    <row r="518" spans="1:17" x14ac:dyDescent="0.25">
      <c r="A518" s="20" t="s">
        <v>499</v>
      </c>
      <c r="B518" s="19">
        <v>967502</v>
      </c>
      <c r="C518" s="19">
        <v>0</v>
      </c>
      <c r="D518" s="19">
        <v>0</v>
      </c>
      <c r="E518" s="20">
        <v>1</v>
      </c>
      <c r="F518" s="19">
        <v>967502</v>
      </c>
      <c r="G518" s="20">
        <v>0</v>
      </c>
      <c r="H518" s="19">
        <v>0</v>
      </c>
      <c r="I518" s="20">
        <v>0</v>
      </c>
      <c r="J518" s="19">
        <v>0</v>
      </c>
      <c r="K518" s="20">
        <v>0</v>
      </c>
      <c r="L518" s="19">
        <v>0</v>
      </c>
      <c r="M518" s="35">
        <v>0</v>
      </c>
      <c r="N518" s="35">
        <v>0</v>
      </c>
      <c r="O518" s="35">
        <f t="shared" si="12"/>
        <v>0</v>
      </c>
      <c r="P518" s="19">
        <v>0</v>
      </c>
      <c r="Q518" s="19">
        <v>0</v>
      </c>
    </row>
    <row r="519" spans="1:17" x14ac:dyDescent="0.25">
      <c r="A519" s="20" t="s">
        <v>500</v>
      </c>
      <c r="B519" s="19">
        <v>1159957</v>
      </c>
      <c r="C519" s="19">
        <v>861644</v>
      </c>
      <c r="D519" s="19">
        <v>861644</v>
      </c>
      <c r="E519" s="20">
        <v>1</v>
      </c>
      <c r="F519" s="19">
        <v>787249</v>
      </c>
      <c r="G519" s="20">
        <v>1</v>
      </c>
      <c r="H519" s="19">
        <v>787249</v>
      </c>
      <c r="I519" s="20">
        <v>1</v>
      </c>
      <c r="J519" s="19">
        <v>787249</v>
      </c>
      <c r="K519" s="20">
        <v>0</v>
      </c>
      <c r="L519" s="19">
        <v>0</v>
      </c>
      <c r="M519" s="35">
        <v>2</v>
      </c>
      <c r="N519" s="35">
        <v>6.2908628440000003</v>
      </c>
      <c r="O519" s="35">
        <f t="shared" si="12"/>
        <v>9.3656956521739136</v>
      </c>
      <c r="P519" s="19">
        <v>0</v>
      </c>
      <c r="Q519" s="19">
        <v>0</v>
      </c>
    </row>
    <row r="520" spans="1:17" x14ac:dyDescent="0.25">
      <c r="A520" s="20" t="s">
        <v>501</v>
      </c>
      <c r="B520" s="19">
        <v>1163500</v>
      </c>
      <c r="C520" s="19">
        <v>1163500</v>
      </c>
      <c r="D520" s="19">
        <v>26194</v>
      </c>
      <c r="E520" s="20">
        <v>1</v>
      </c>
      <c r="F520" s="19">
        <v>4000</v>
      </c>
      <c r="G520" s="20">
        <v>1</v>
      </c>
      <c r="H520" s="19">
        <v>7000</v>
      </c>
      <c r="I520" s="20">
        <v>0</v>
      </c>
      <c r="J520" s="19">
        <v>7000</v>
      </c>
      <c r="K520" s="20">
        <v>0</v>
      </c>
      <c r="L520" s="19">
        <v>0</v>
      </c>
      <c r="M520" s="35">
        <v>0</v>
      </c>
      <c r="N520" s="35">
        <v>0.11001712311396264</v>
      </c>
      <c r="O520" s="35">
        <f t="shared" si="12"/>
        <v>0.28471739130434781</v>
      </c>
      <c r="P520" s="19">
        <v>309750</v>
      </c>
      <c r="Q520" s="19">
        <v>74622</v>
      </c>
    </row>
    <row r="521" spans="1:17" x14ac:dyDescent="0.25">
      <c r="A521" s="20" t="s">
        <v>502</v>
      </c>
      <c r="B521" s="19">
        <v>1970278</v>
      </c>
      <c r="C521" s="19">
        <v>0</v>
      </c>
      <c r="D521" s="19">
        <v>0</v>
      </c>
      <c r="E521" s="20">
        <v>0</v>
      </c>
      <c r="F521" s="19">
        <v>0</v>
      </c>
      <c r="G521" s="20">
        <v>0</v>
      </c>
      <c r="H521" s="19">
        <v>0</v>
      </c>
      <c r="I521" s="20">
        <v>0</v>
      </c>
      <c r="J521" s="19">
        <v>0</v>
      </c>
      <c r="K521" s="20">
        <v>0</v>
      </c>
      <c r="L521" s="19">
        <v>0</v>
      </c>
      <c r="M521" s="35">
        <v>0</v>
      </c>
      <c r="N521" s="35">
        <v>0</v>
      </c>
      <c r="O521" s="35">
        <f t="shared" si="12"/>
        <v>0</v>
      </c>
      <c r="P521" s="19">
        <v>0</v>
      </c>
      <c r="Q521" s="19">
        <v>0</v>
      </c>
    </row>
    <row r="522" spans="1:17" x14ac:dyDescent="0.25">
      <c r="A522" s="20" t="s">
        <v>503</v>
      </c>
      <c r="B522" s="19">
        <v>2540000</v>
      </c>
      <c r="C522" s="19">
        <v>1357561.25</v>
      </c>
      <c r="D522" s="19">
        <v>42957.56</v>
      </c>
      <c r="E522" s="20">
        <v>0</v>
      </c>
      <c r="F522" s="19">
        <v>0</v>
      </c>
      <c r="G522" s="20">
        <v>0</v>
      </c>
      <c r="H522" s="19">
        <v>0</v>
      </c>
      <c r="I522" s="20">
        <v>0</v>
      </c>
      <c r="J522" s="19">
        <v>0</v>
      </c>
      <c r="K522" s="20">
        <v>0</v>
      </c>
      <c r="L522" s="19">
        <v>0</v>
      </c>
      <c r="M522" s="35">
        <v>0</v>
      </c>
      <c r="N522" s="35">
        <v>0.30082984775110233</v>
      </c>
      <c r="O522" s="35">
        <f t="shared" si="12"/>
        <v>0.46692999999999996</v>
      </c>
      <c r="P522" s="19">
        <v>0</v>
      </c>
      <c r="Q522" s="19">
        <v>0</v>
      </c>
    </row>
    <row r="523" spans="1:17" x14ac:dyDescent="0.25">
      <c r="A523" s="20" t="s">
        <v>504</v>
      </c>
      <c r="B523" s="19">
        <v>11623717</v>
      </c>
      <c r="C523" s="19">
        <v>11623717</v>
      </c>
      <c r="D523" s="19">
        <v>1297222.52</v>
      </c>
      <c r="E523" s="20">
        <v>2</v>
      </c>
      <c r="F523" s="19">
        <v>11623717</v>
      </c>
      <c r="G523" s="20">
        <v>2</v>
      </c>
      <c r="H523" s="19">
        <v>11623717</v>
      </c>
      <c r="I523" s="20">
        <v>2</v>
      </c>
      <c r="J523" s="19">
        <v>11623717</v>
      </c>
      <c r="K523" s="20">
        <v>0</v>
      </c>
      <c r="L523" s="19">
        <v>0</v>
      </c>
      <c r="M523" s="35">
        <v>10.521634615384615</v>
      </c>
      <c r="N523" s="35">
        <v>4.9594435271905821</v>
      </c>
      <c r="O523" s="35">
        <f t="shared" si="12"/>
        <v>14.100244782608696</v>
      </c>
      <c r="P523" s="19">
        <v>0</v>
      </c>
      <c r="Q523" s="19">
        <v>0</v>
      </c>
    </row>
    <row r="524" spans="1:17" x14ac:dyDescent="0.25">
      <c r="A524" s="20" t="s">
        <v>505</v>
      </c>
      <c r="B524" s="19">
        <v>1255528</v>
      </c>
      <c r="C524" s="19">
        <v>1179489</v>
      </c>
      <c r="D524" s="19">
        <v>1161033</v>
      </c>
      <c r="E524" s="20">
        <v>12</v>
      </c>
      <c r="F524" s="19">
        <v>1179489</v>
      </c>
      <c r="G524" s="20">
        <v>12</v>
      </c>
      <c r="H524" s="19">
        <v>1179489</v>
      </c>
      <c r="I524" s="20">
        <v>12</v>
      </c>
      <c r="J524" s="19">
        <v>1179489</v>
      </c>
      <c r="K524" s="20">
        <v>11</v>
      </c>
      <c r="L524" s="19">
        <v>1161033</v>
      </c>
      <c r="M524" s="35">
        <v>6.0096153846153848E-2</v>
      </c>
      <c r="N524" s="35">
        <v>7.7978343080551245</v>
      </c>
      <c r="O524" s="35">
        <f t="shared" si="12"/>
        <v>12.619923913043479</v>
      </c>
      <c r="P524" s="19">
        <v>0</v>
      </c>
      <c r="Q524" s="19">
        <v>0</v>
      </c>
    </row>
    <row r="525" spans="1:17" x14ac:dyDescent="0.25">
      <c r="A525" s="20" t="s">
        <v>506</v>
      </c>
      <c r="B525" s="19">
        <v>3464613</v>
      </c>
      <c r="C525" s="19">
        <v>2251492.36</v>
      </c>
      <c r="D525" s="19">
        <v>507963.54</v>
      </c>
      <c r="E525" s="20">
        <v>4</v>
      </c>
      <c r="F525" s="19">
        <v>3464613</v>
      </c>
      <c r="G525" s="20">
        <v>3</v>
      </c>
      <c r="H525" s="19">
        <v>2251492.36</v>
      </c>
      <c r="I525" s="20">
        <v>1</v>
      </c>
      <c r="J525" s="19">
        <v>528492.36</v>
      </c>
      <c r="K525" s="20">
        <v>0</v>
      </c>
      <c r="L525" s="19">
        <v>0</v>
      </c>
      <c r="M525" s="35">
        <v>1.3475961538461538</v>
      </c>
      <c r="N525" s="35">
        <v>2.0009165168189549</v>
      </c>
      <c r="O525" s="35">
        <f t="shared" si="12"/>
        <v>5.5213428260869559</v>
      </c>
      <c r="P525" s="19">
        <v>0</v>
      </c>
      <c r="Q525" s="19">
        <v>0</v>
      </c>
    </row>
    <row r="526" spans="1:17" x14ac:dyDescent="0.25">
      <c r="A526" s="20" t="s">
        <v>507</v>
      </c>
      <c r="B526" s="19">
        <v>991722</v>
      </c>
      <c r="C526" s="19">
        <v>72903.37</v>
      </c>
      <c r="D526" s="19">
        <v>72903.37</v>
      </c>
      <c r="E526" s="20">
        <v>0</v>
      </c>
      <c r="F526" s="19">
        <v>0</v>
      </c>
      <c r="G526" s="20">
        <v>0</v>
      </c>
      <c r="H526" s="19">
        <v>0</v>
      </c>
      <c r="I526" s="20">
        <v>0</v>
      </c>
      <c r="J526" s="19">
        <v>0</v>
      </c>
      <c r="K526" s="20">
        <v>0</v>
      </c>
      <c r="L526" s="19">
        <v>0</v>
      </c>
      <c r="M526" s="35">
        <v>0</v>
      </c>
      <c r="N526" s="35">
        <v>0.35080361511473107</v>
      </c>
      <c r="O526" s="35">
        <f t="shared" si="12"/>
        <v>0.79242793478260865</v>
      </c>
      <c r="P526" s="19">
        <v>142625</v>
      </c>
      <c r="Q526" s="19">
        <v>65148.800000000003</v>
      </c>
    </row>
    <row r="527" spans="1:17" x14ac:dyDescent="0.25">
      <c r="A527" s="20" t="s">
        <v>508</v>
      </c>
      <c r="B527" s="19">
        <v>1370382</v>
      </c>
      <c r="C527" s="19">
        <v>572500</v>
      </c>
      <c r="D527" s="19">
        <v>0</v>
      </c>
      <c r="E527" s="20">
        <v>1</v>
      </c>
      <c r="F527" s="19">
        <v>572500</v>
      </c>
      <c r="G527" s="20">
        <v>1</v>
      </c>
      <c r="H527" s="19">
        <v>572500</v>
      </c>
      <c r="I527" s="20">
        <v>0</v>
      </c>
      <c r="J527" s="19">
        <v>0</v>
      </c>
      <c r="K527" s="20">
        <v>0</v>
      </c>
      <c r="L527" s="19">
        <v>0</v>
      </c>
      <c r="M527" s="35">
        <v>0</v>
      </c>
      <c r="N527" s="35">
        <v>0</v>
      </c>
      <c r="O527" s="35">
        <f t="shared" si="12"/>
        <v>0</v>
      </c>
      <c r="P527" s="19">
        <v>0</v>
      </c>
      <c r="Q527" s="19">
        <v>0</v>
      </c>
    </row>
    <row r="528" spans="1:17" x14ac:dyDescent="0.25">
      <c r="A528" s="20" t="s">
        <v>509</v>
      </c>
      <c r="B528" s="19">
        <v>14266151</v>
      </c>
      <c r="C528" s="19">
        <v>10915489</v>
      </c>
      <c r="D528" s="19">
        <v>486174</v>
      </c>
      <c r="E528" s="20">
        <v>3</v>
      </c>
      <c r="F528" s="19">
        <v>12790151</v>
      </c>
      <c r="G528" s="20">
        <v>2</v>
      </c>
      <c r="H528" s="19">
        <v>10915489</v>
      </c>
      <c r="I528" s="20">
        <v>2</v>
      </c>
      <c r="J528" s="19">
        <v>10915489</v>
      </c>
      <c r="K528" s="20">
        <v>0</v>
      </c>
      <c r="L528" s="19">
        <v>0</v>
      </c>
      <c r="M528" s="35">
        <v>1.0115384615384615</v>
      </c>
      <c r="N528" s="35">
        <v>3.4321552858427249</v>
      </c>
      <c r="O528" s="35">
        <f t="shared" si="12"/>
        <v>5.2845000000000004</v>
      </c>
      <c r="P528" s="19">
        <v>0</v>
      </c>
      <c r="Q528" s="19">
        <v>0</v>
      </c>
    </row>
    <row r="529" spans="1:17" x14ac:dyDescent="0.25">
      <c r="A529" s="20" t="s">
        <v>510</v>
      </c>
      <c r="B529" s="19">
        <v>1314011</v>
      </c>
      <c r="C529" s="19">
        <v>1314011</v>
      </c>
      <c r="D529" s="19">
        <v>969317.4</v>
      </c>
      <c r="E529" s="20">
        <v>2</v>
      </c>
      <c r="F529" s="19">
        <v>1314011</v>
      </c>
      <c r="G529" s="20">
        <v>2</v>
      </c>
      <c r="H529" s="19">
        <v>1314011</v>
      </c>
      <c r="I529" s="20">
        <v>2</v>
      </c>
      <c r="J529" s="19">
        <v>1314011</v>
      </c>
      <c r="K529" s="20">
        <v>1</v>
      </c>
      <c r="L529" s="19">
        <v>314011</v>
      </c>
      <c r="M529" s="35">
        <v>3.3728269230769228</v>
      </c>
      <c r="N529" s="35">
        <v>3.1017439348839475</v>
      </c>
      <c r="O529" s="35">
        <f t="shared" si="12"/>
        <v>10.536058695652175</v>
      </c>
      <c r="P529" s="19">
        <v>0</v>
      </c>
      <c r="Q529" s="19">
        <v>0</v>
      </c>
    </row>
    <row r="530" spans="1:17" x14ac:dyDescent="0.25">
      <c r="A530" s="20" t="s">
        <v>511</v>
      </c>
      <c r="B530" s="19">
        <v>616815</v>
      </c>
      <c r="C530" s="19">
        <v>440770</v>
      </c>
      <c r="D530" s="19">
        <v>241559</v>
      </c>
      <c r="E530" s="20">
        <v>3</v>
      </c>
      <c r="F530" s="19">
        <v>440770</v>
      </c>
      <c r="G530" s="20">
        <v>3</v>
      </c>
      <c r="H530" s="19">
        <v>440770</v>
      </c>
      <c r="I530" s="20">
        <v>3</v>
      </c>
      <c r="J530" s="19">
        <v>440770</v>
      </c>
      <c r="K530" s="20">
        <v>2</v>
      </c>
      <c r="L530" s="19">
        <v>241559</v>
      </c>
      <c r="M530" s="35">
        <v>0.27403846153846156</v>
      </c>
      <c r="N530" s="35">
        <v>0.94872208672803982</v>
      </c>
      <c r="O530" s="35">
        <f t="shared" si="12"/>
        <v>2.6256413043478259</v>
      </c>
      <c r="P530" s="19">
        <v>0</v>
      </c>
      <c r="Q530" s="19">
        <v>0</v>
      </c>
    </row>
    <row r="531" spans="1:17" x14ac:dyDescent="0.25">
      <c r="A531" s="20" t="s">
        <v>512</v>
      </c>
      <c r="B531" s="19">
        <v>2060000</v>
      </c>
      <c r="C531" s="19">
        <v>2060000</v>
      </c>
      <c r="D531" s="19">
        <v>19482.93</v>
      </c>
      <c r="E531" s="20">
        <v>3</v>
      </c>
      <c r="F531" s="19">
        <v>2060000</v>
      </c>
      <c r="G531" s="20">
        <v>3</v>
      </c>
      <c r="H531" s="19">
        <v>2060000</v>
      </c>
      <c r="I531" s="20">
        <v>3</v>
      </c>
      <c r="J531" s="19">
        <v>2060000</v>
      </c>
      <c r="K531" s="20">
        <v>1</v>
      </c>
      <c r="L531" s="19">
        <v>19482.93</v>
      </c>
      <c r="M531" s="35">
        <v>0</v>
      </c>
      <c r="N531" s="35">
        <v>0.14194298109233011</v>
      </c>
      <c r="O531" s="35">
        <f t="shared" si="12"/>
        <v>0.21177097826086957</v>
      </c>
      <c r="P531" s="19">
        <v>0</v>
      </c>
      <c r="Q531" s="19">
        <v>0</v>
      </c>
    </row>
    <row r="532" spans="1:17" x14ac:dyDescent="0.25">
      <c r="A532" s="20" t="s">
        <v>513</v>
      </c>
      <c r="B532" s="19">
        <v>4716500</v>
      </c>
      <c r="C532" s="19">
        <v>2247138.9900000002</v>
      </c>
      <c r="D532" s="19">
        <v>98670.84</v>
      </c>
      <c r="E532" s="20">
        <v>9</v>
      </c>
      <c r="F532" s="19">
        <v>2399138.9900000002</v>
      </c>
      <c r="G532" s="20">
        <v>8</v>
      </c>
      <c r="H532" s="19">
        <v>2247138.9900000002</v>
      </c>
      <c r="I532" s="20">
        <v>8</v>
      </c>
      <c r="J532" s="19">
        <v>2247138.9900000002</v>
      </c>
      <c r="K532" s="20">
        <v>7</v>
      </c>
      <c r="L532" s="19">
        <v>98670.84</v>
      </c>
      <c r="M532" s="35">
        <v>0</v>
      </c>
      <c r="N532" s="35">
        <v>0.49778990500097842</v>
      </c>
      <c r="O532" s="35">
        <f t="shared" si="12"/>
        <v>1.0725091304347825</v>
      </c>
      <c r="P532" s="19">
        <v>0</v>
      </c>
      <c r="Q532" s="19">
        <v>0</v>
      </c>
    </row>
    <row r="533" spans="1:17" x14ac:dyDescent="0.25">
      <c r="A533" s="20" t="s">
        <v>514</v>
      </c>
      <c r="B533" s="19">
        <v>437853</v>
      </c>
      <c r="C533" s="19">
        <v>437853</v>
      </c>
      <c r="D533" s="19">
        <v>0</v>
      </c>
      <c r="E533" s="20">
        <v>3</v>
      </c>
      <c r="F533" s="19">
        <v>544628.75</v>
      </c>
      <c r="G533" s="20">
        <v>3</v>
      </c>
      <c r="H533" s="19">
        <v>437853</v>
      </c>
      <c r="I533" s="20">
        <v>0</v>
      </c>
      <c r="J533" s="19">
        <v>0</v>
      </c>
      <c r="K533" s="20">
        <v>0</v>
      </c>
      <c r="L533" s="19">
        <v>0</v>
      </c>
      <c r="M533" s="35">
        <v>0</v>
      </c>
      <c r="N533" s="35">
        <v>0</v>
      </c>
      <c r="O533" s="35">
        <f t="shared" si="12"/>
        <v>0</v>
      </c>
      <c r="P533" s="19">
        <v>0</v>
      </c>
      <c r="Q533" s="19">
        <v>0</v>
      </c>
    </row>
    <row r="534" spans="1:17" x14ac:dyDescent="0.25">
      <c r="A534" s="20" t="s">
        <v>515</v>
      </c>
      <c r="B534" s="19">
        <v>1023603</v>
      </c>
      <c r="C534" s="19">
        <v>160860.56</v>
      </c>
      <c r="D534" s="19">
        <v>655.24</v>
      </c>
      <c r="E534" s="20">
        <v>0</v>
      </c>
      <c r="F534" s="19">
        <v>0</v>
      </c>
      <c r="G534" s="20">
        <v>0</v>
      </c>
      <c r="H534" s="19">
        <v>0</v>
      </c>
      <c r="I534" s="20">
        <v>0</v>
      </c>
      <c r="J534" s="19">
        <v>0</v>
      </c>
      <c r="K534" s="20">
        <v>0</v>
      </c>
      <c r="L534" s="19">
        <v>0</v>
      </c>
      <c r="M534" s="35">
        <v>0</v>
      </c>
      <c r="N534" s="35">
        <v>4.5957910574953619E-3</v>
      </c>
      <c r="O534" s="35">
        <f t="shared" si="12"/>
        <v>7.1221739130434784E-3</v>
      </c>
      <c r="P534" s="19">
        <v>0</v>
      </c>
      <c r="Q534" s="19">
        <v>0</v>
      </c>
    </row>
    <row r="535" spans="1:17" x14ac:dyDescent="0.25">
      <c r="A535" s="20" t="s">
        <v>516</v>
      </c>
      <c r="B535" s="19">
        <v>1619240</v>
      </c>
      <c r="C535" s="19">
        <v>1221593</v>
      </c>
      <c r="D535" s="19">
        <v>18048</v>
      </c>
      <c r="E535" s="20">
        <v>0</v>
      </c>
      <c r="F535" s="19">
        <v>0</v>
      </c>
      <c r="G535" s="20">
        <v>0</v>
      </c>
      <c r="H535" s="19">
        <v>0</v>
      </c>
      <c r="I535" s="20">
        <v>0</v>
      </c>
      <c r="J535" s="19">
        <v>0</v>
      </c>
      <c r="K535" s="20">
        <v>0</v>
      </c>
      <c r="L535" s="19">
        <v>0</v>
      </c>
      <c r="M535" s="35">
        <v>0</v>
      </c>
      <c r="N535" s="35">
        <v>0.10966304943699874</v>
      </c>
      <c r="O535" s="35">
        <f t="shared" si="12"/>
        <v>0.19617391304347825</v>
      </c>
      <c r="P535" s="19">
        <v>141807</v>
      </c>
      <c r="Q535" s="19">
        <v>141807</v>
      </c>
    </row>
    <row r="536" spans="1:17" x14ac:dyDescent="0.25">
      <c r="A536" s="20" t="s">
        <v>517</v>
      </c>
      <c r="B536" s="19">
        <v>2878526</v>
      </c>
      <c r="C536" s="19">
        <v>94</v>
      </c>
      <c r="D536" s="19">
        <v>94</v>
      </c>
      <c r="E536" s="20">
        <v>0</v>
      </c>
      <c r="F536" s="19">
        <v>0</v>
      </c>
      <c r="G536" s="20">
        <v>0</v>
      </c>
      <c r="H536" s="19">
        <v>0</v>
      </c>
      <c r="I536" s="20">
        <v>0</v>
      </c>
      <c r="J536" s="19">
        <v>0</v>
      </c>
      <c r="K536" s="20">
        <v>0</v>
      </c>
      <c r="L536" s="19">
        <v>0</v>
      </c>
      <c r="M536" s="35">
        <v>0</v>
      </c>
      <c r="N536" s="35">
        <v>4.6985646688687052E-4</v>
      </c>
      <c r="O536" s="35">
        <f t="shared" si="12"/>
        <v>1.0217391304347826E-3</v>
      </c>
      <c r="P536" s="19">
        <v>0</v>
      </c>
      <c r="Q536" s="19">
        <v>0</v>
      </c>
    </row>
    <row r="537" spans="1:17" x14ac:dyDescent="0.25">
      <c r="A537" s="20" t="s">
        <v>518</v>
      </c>
      <c r="B537" s="19">
        <v>1109223</v>
      </c>
      <c r="C537" s="19">
        <v>0</v>
      </c>
      <c r="D537" s="19">
        <v>0</v>
      </c>
      <c r="E537" s="20">
        <v>1</v>
      </c>
      <c r="F537" s="19">
        <v>819608</v>
      </c>
      <c r="G537" s="20">
        <v>0</v>
      </c>
      <c r="H537" s="19">
        <v>0</v>
      </c>
      <c r="I537" s="20">
        <v>0</v>
      </c>
      <c r="J537" s="19">
        <v>0</v>
      </c>
      <c r="K537" s="20">
        <v>0</v>
      </c>
      <c r="L537" s="19">
        <v>0</v>
      </c>
      <c r="M537" s="35">
        <v>0</v>
      </c>
      <c r="N537" s="35">
        <v>0</v>
      </c>
      <c r="O537" s="35">
        <f t="shared" si="12"/>
        <v>0</v>
      </c>
      <c r="P537" s="19">
        <v>0</v>
      </c>
      <c r="Q537" s="19">
        <v>0</v>
      </c>
    </row>
    <row r="538" spans="1:17" x14ac:dyDescent="0.25">
      <c r="A538" s="20" t="s">
        <v>519</v>
      </c>
      <c r="B538" s="19">
        <v>1385625</v>
      </c>
      <c r="C538" s="19">
        <v>1179217.43</v>
      </c>
      <c r="D538" s="19">
        <v>317295.33</v>
      </c>
      <c r="E538" s="20">
        <v>25</v>
      </c>
      <c r="F538" s="19">
        <v>1179217.43</v>
      </c>
      <c r="G538" s="20">
        <v>25</v>
      </c>
      <c r="H538" s="19">
        <v>1179217.43</v>
      </c>
      <c r="I538" s="20">
        <v>18</v>
      </c>
      <c r="J538" s="19">
        <v>327050.53000000003</v>
      </c>
      <c r="K538" s="20">
        <v>14</v>
      </c>
      <c r="L538" s="19">
        <v>404058.59</v>
      </c>
      <c r="M538" s="35">
        <v>0.27259615384615382</v>
      </c>
      <c r="N538" s="35">
        <v>1.3135725722588047</v>
      </c>
      <c r="O538" s="35">
        <f t="shared" si="12"/>
        <v>3.4488622826086957</v>
      </c>
      <c r="P538" s="19">
        <v>0</v>
      </c>
      <c r="Q538" s="19">
        <v>0</v>
      </c>
    </row>
    <row r="539" spans="1:17" x14ac:dyDescent="0.25">
      <c r="A539" s="20" t="s">
        <v>520</v>
      </c>
      <c r="B539" s="19">
        <v>3453321</v>
      </c>
      <c r="C539" s="19">
        <v>3438065.57</v>
      </c>
      <c r="D539" s="19">
        <v>19975</v>
      </c>
      <c r="E539" s="20">
        <v>1</v>
      </c>
      <c r="F539" s="19">
        <v>3380760</v>
      </c>
      <c r="G539" s="20">
        <v>1</v>
      </c>
      <c r="H539" s="19">
        <v>3380760</v>
      </c>
      <c r="I539" s="20">
        <v>1</v>
      </c>
      <c r="J539" s="19">
        <v>3380760</v>
      </c>
      <c r="K539" s="20">
        <v>0</v>
      </c>
      <c r="L539" s="19">
        <v>0</v>
      </c>
      <c r="M539" s="35">
        <v>0</v>
      </c>
      <c r="N539" s="35">
        <v>0.1449488425913979</v>
      </c>
      <c r="O539" s="35">
        <f t="shared" si="12"/>
        <v>0.21711956521739131</v>
      </c>
      <c r="P539" s="19">
        <v>0</v>
      </c>
      <c r="Q539" s="19">
        <v>0</v>
      </c>
    </row>
    <row r="540" spans="1:17" x14ac:dyDescent="0.25">
      <c r="A540" s="20" t="s">
        <v>521</v>
      </c>
      <c r="B540" s="19">
        <v>1369388</v>
      </c>
      <c r="C540" s="19">
        <v>664727</v>
      </c>
      <c r="D540" s="19">
        <v>10350</v>
      </c>
      <c r="E540" s="20">
        <v>3</v>
      </c>
      <c r="F540" s="19">
        <v>972493</v>
      </c>
      <c r="G540" s="20">
        <v>2</v>
      </c>
      <c r="H540" s="19">
        <v>664727</v>
      </c>
      <c r="I540" s="20">
        <v>2</v>
      </c>
      <c r="J540" s="19">
        <v>664727</v>
      </c>
      <c r="K540" s="20">
        <v>0</v>
      </c>
      <c r="L540" s="19">
        <v>664727</v>
      </c>
      <c r="M540" s="35">
        <v>0.19230769230769232</v>
      </c>
      <c r="N540" s="35">
        <v>6.1553347825251126E-2</v>
      </c>
      <c r="O540" s="35">
        <f t="shared" si="12"/>
        <v>0.1125</v>
      </c>
      <c r="P540" s="19">
        <v>0</v>
      </c>
      <c r="Q540" s="19">
        <v>0</v>
      </c>
    </row>
    <row r="541" spans="1:17" x14ac:dyDescent="0.25">
      <c r="A541" s="20" t="s">
        <v>522</v>
      </c>
      <c r="B541" s="19">
        <v>1080586</v>
      </c>
      <c r="C541" s="19">
        <v>1080586</v>
      </c>
      <c r="D541" s="19">
        <v>53455</v>
      </c>
      <c r="E541" s="20">
        <v>1</v>
      </c>
      <c r="F541" s="19">
        <v>1080586</v>
      </c>
      <c r="G541" s="20">
        <v>1</v>
      </c>
      <c r="H541" s="19">
        <v>1000000</v>
      </c>
      <c r="I541" s="20">
        <v>1</v>
      </c>
      <c r="J541" s="19">
        <v>1080586</v>
      </c>
      <c r="K541" s="20">
        <v>0</v>
      </c>
      <c r="L541" s="19">
        <v>0</v>
      </c>
      <c r="M541" s="35">
        <v>2.8846153846153848E-2</v>
      </c>
      <c r="N541" s="35">
        <v>0.20236888310413984</v>
      </c>
      <c r="O541" s="35">
        <f t="shared" si="12"/>
        <v>0.58103260869565221</v>
      </c>
      <c r="P541" s="19">
        <v>0</v>
      </c>
      <c r="Q541" s="19">
        <v>0</v>
      </c>
    </row>
    <row r="542" spans="1:17" x14ac:dyDescent="0.25">
      <c r="A542" s="20" t="s">
        <v>523</v>
      </c>
      <c r="B542" s="19">
        <v>968600</v>
      </c>
      <c r="C542" s="19">
        <v>0</v>
      </c>
      <c r="D542" s="19">
        <v>0</v>
      </c>
      <c r="E542" s="20">
        <v>1</v>
      </c>
      <c r="F542" s="19">
        <v>100000</v>
      </c>
      <c r="G542" s="20">
        <v>0</v>
      </c>
      <c r="H542" s="19">
        <v>0</v>
      </c>
      <c r="I542" s="20">
        <v>0</v>
      </c>
      <c r="J542" s="19">
        <v>0</v>
      </c>
      <c r="K542" s="20">
        <v>0</v>
      </c>
      <c r="L542" s="19">
        <v>0</v>
      </c>
      <c r="M542" s="35">
        <v>0</v>
      </c>
      <c r="N542" s="35">
        <v>0</v>
      </c>
      <c r="O542" s="35">
        <f t="shared" si="12"/>
        <v>0</v>
      </c>
      <c r="P542" s="19">
        <v>0</v>
      </c>
      <c r="Q542" s="19">
        <v>0</v>
      </c>
    </row>
    <row r="543" spans="1:17" x14ac:dyDescent="0.25">
      <c r="A543" s="20" t="s">
        <v>524</v>
      </c>
      <c r="B543" s="19">
        <v>7612324</v>
      </c>
      <c r="C543" s="19">
        <v>50000</v>
      </c>
      <c r="D543" s="19">
        <v>7029</v>
      </c>
      <c r="E543" s="20">
        <v>4</v>
      </c>
      <c r="F543" s="19">
        <v>4945657</v>
      </c>
      <c r="G543" s="20">
        <v>1</v>
      </c>
      <c r="H543" s="19">
        <v>1612324</v>
      </c>
      <c r="I543" s="20">
        <v>1</v>
      </c>
      <c r="J543" s="19">
        <v>1612324</v>
      </c>
      <c r="K543" s="20">
        <v>0</v>
      </c>
      <c r="L543" s="19">
        <v>0</v>
      </c>
      <c r="M543" s="35">
        <v>6.1144230769230772</v>
      </c>
      <c r="N543" s="35">
        <v>2.64434228611699E-2</v>
      </c>
      <c r="O543" s="35">
        <f t="shared" si="12"/>
        <v>7.6402173913043478E-2</v>
      </c>
      <c r="P543" s="19">
        <v>0</v>
      </c>
      <c r="Q543" s="19">
        <v>0</v>
      </c>
    </row>
    <row r="544" spans="1:17" x14ac:dyDescent="0.25">
      <c r="A544" s="20" t="s">
        <v>525</v>
      </c>
      <c r="B544" s="19">
        <v>2909998</v>
      </c>
      <c r="C544" s="19">
        <v>2264998</v>
      </c>
      <c r="D544" s="19">
        <v>1121915.8799999999</v>
      </c>
      <c r="E544" s="20">
        <v>3</v>
      </c>
      <c r="F544" s="19">
        <v>2264998</v>
      </c>
      <c r="G544" s="20">
        <v>3</v>
      </c>
      <c r="H544" s="19">
        <v>2264998</v>
      </c>
      <c r="I544" s="20">
        <v>3</v>
      </c>
      <c r="J544" s="19">
        <v>2264998</v>
      </c>
      <c r="K544" s="20">
        <v>2</v>
      </c>
      <c r="L544" s="19">
        <v>801915.88</v>
      </c>
      <c r="M544" s="35">
        <v>5.0965576923076927</v>
      </c>
      <c r="N544" s="35">
        <v>6.8070910502526871</v>
      </c>
      <c r="O544" s="35">
        <f t="shared" si="12"/>
        <v>12.194737826086955</v>
      </c>
      <c r="P544" s="19">
        <v>0</v>
      </c>
      <c r="Q544" s="19">
        <v>0</v>
      </c>
    </row>
    <row r="545" spans="1:17" x14ac:dyDescent="0.25">
      <c r="A545" s="20" t="s">
        <v>526</v>
      </c>
      <c r="B545" s="19">
        <v>886099</v>
      </c>
      <c r="C545" s="19">
        <v>128088</v>
      </c>
      <c r="D545" s="19">
        <v>123900</v>
      </c>
      <c r="E545" s="20">
        <v>4</v>
      </c>
      <c r="F545" s="19">
        <v>128088</v>
      </c>
      <c r="G545" s="20">
        <v>4</v>
      </c>
      <c r="H545" s="19">
        <v>128088</v>
      </c>
      <c r="I545" s="20">
        <v>4</v>
      </c>
      <c r="J545" s="19">
        <v>128088</v>
      </c>
      <c r="K545" s="20">
        <v>3</v>
      </c>
      <c r="L545" s="19">
        <v>122588</v>
      </c>
      <c r="M545" s="35">
        <v>0.65865384615384615</v>
      </c>
      <c r="N545" s="35">
        <v>0.42553655728529705</v>
      </c>
      <c r="O545" s="35">
        <f t="shared" si="12"/>
        <v>1.3467391304347827</v>
      </c>
      <c r="P545" s="19">
        <v>6000</v>
      </c>
      <c r="Q545" s="19">
        <v>0</v>
      </c>
    </row>
    <row r="546" spans="1:17" x14ac:dyDescent="0.25">
      <c r="A546" s="20" t="s">
        <v>527</v>
      </c>
      <c r="B546" s="19">
        <v>1477951</v>
      </c>
      <c r="C546" s="19">
        <v>202869.32</v>
      </c>
      <c r="D546" s="19">
        <v>94470.45</v>
      </c>
      <c r="E546" s="20">
        <v>3</v>
      </c>
      <c r="F546" s="19">
        <v>202869.32</v>
      </c>
      <c r="G546" s="20">
        <v>3</v>
      </c>
      <c r="H546" s="19">
        <v>202869.32</v>
      </c>
      <c r="I546" s="20">
        <v>2</v>
      </c>
      <c r="J546" s="19">
        <v>130480</v>
      </c>
      <c r="K546" s="20">
        <v>1</v>
      </c>
      <c r="L546" s="19">
        <v>33361.300000000003</v>
      </c>
      <c r="M546" s="35">
        <v>0.38317307692307695</v>
      </c>
      <c r="N546" s="35">
        <v>0.50764800042371439</v>
      </c>
      <c r="O546" s="35">
        <f t="shared" si="12"/>
        <v>1.0268527173913042</v>
      </c>
      <c r="P546" s="19">
        <v>0</v>
      </c>
      <c r="Q546" s="19">
        <v>0</v>
      </c>
    </row>
    <row r="547" spans="1:17" x14ac:dyDescent="0.25">
      <c r="A547" s="20" t="s">
        <v>528</v>
      </c>
      <c r="B547" s="19">
        <v>1800000</v>
      </c>
      <c r="C547" s="19">
        <v>0</v>
      </c>
      <c r="D547" s="19">
        <v>0</v>
      </c>
      <c r="E547" s="20">
        <v>0</v>
      </c>
      <c r="F547" s="19">
        <v>0</v>
      </c>
      <c r="G547" s="20">
        <v>0</v>
      </c>
      <c r="H547" s="19">
        <v>0</v>
      </c>
      <c r="I547" s="20">
        <v>0</v>
      </c>
      <c r="J547" s="19">
        <v>0</v>
      </c>
      <c r="K547" s="20">
        <v>0</v>
      </c>
      <c r="L547" s="19">
        <v>0</v>
      </c>
      <c r="M547" s="35">
        <v>0</v>
      </c>
      <c r="N547" s="35">
        <v>0</v>
      </c>
      <c r="O547" s="35">
        <f t="shared" si="12"/>
        <v>0</v>
      </c>
      <c r="P547" s="19">
        <v>0</v>
      </c>
      <c r="Q547" s="19">
        <v>0</v>
      </c>
    </row>
    <row r="548" spans="1:17" x14ac:dyDescent="0.25">
      <c r="A548" s="20" t="s">
        <v>529</v>
      </c>
      <c r="B548" s="19">
        <v>253129</v>
      </c>
      <c r="C548" s="19">
        <v>164605</v>
      </c>
      <c r="D548" s="19">
        <v>164605</v>
      </c>
      <c r="E548" s="20">
        <v>8</v>
      </c>
      <c r="F548" s="19">
        <v>218426</v>
      </c>
      <c r="G548" s="20">
        <v>7</v>
      </c>
      <c r="H548" s="19">
        <v>174311.65</v>
      </c>
      <c r="I548" s="20">
        <v>7</v>
      </c>
      <c r="J548" s="19">
        <v>174311.65</v>
      </c>
      <c r="K548" s="20">
        <v>5</v>
      </c>
      <c r="L548" s="19">
        <v>5</v>
      </c>
      <c r="M548" s="35">
        <v>9.6153846153846159E-3</v>
      </c>
      <c r="N548" s="35">
        <v>0.80543254889264981</v>
      </c>
      <c r="O548" s="35">
        <f t="shared" si="12"/>
        <v>1.7891847826086957</v>
      </c>
      <c r="P548" s="19">
        <v>0</v>
      </c>
      <c r="Q548" s="19">
        <v>0</v>
      </c>
    </row>
    <row r="549" spans="1:17" x14ac:dyDescent="0.25">
      <c r="A549" s="20" t="s">
        <v>530</v>
      </c>
      <c r="B549" s="19">
        <v>1770192</v>
      </c>
      <c r="C549" s="19">
        <v>1770192</v>
      </c>
      <c r="D549" s="19">
        <v>1338936</v>
      </c>
      <c r="E549" s="20">
        <v>5</v>
      </c>
      <c r="F549" s="19">
        <v>1680592</v>
      </c>
      <c r="G549" s="20">
        <v>2</v>
      </c>
      <c r="H549" s="19">
        <v>1422969</v>
      </c>
      <c r="I549" s="20">
        <v>2</v>
      </c>
      <c r="J549" s="19">
        <v>1422969</v>
      </c>
      <c r="K549" s="20">
        <v>1</v>
      </c>
      <c r="L549" s="19">
        <v>1398838</v>
      </c>
      <c r="M549" s="35">
        <v>3.8461538461538463</v>
      </c>
      <c r="N549" s="35">
        <v>9.1265259091670856</v>
      </c>
      <c r="O549" s="35">
        <f t="shared" si="12"/>
        <v>14.553652173913044</v>
      </c>
      <c r="P549" s="19">
        <v>0</v>
      </c>
      <c r="Q549" s="19">
        <v>0</v>
      </c>
    </row>
    <row r="550" spans="1:17" x14ac:dyDescent="0.25">
      <c r="A550" s="18" t="s">
        <v>531</v>
      </c>
      <c r="B550" s="19">
        <v>6629186</v>
      </c>
      <c r="C550" s="19">
        <v>6629186</v>
      </c>
      <c r="D550" s="19">
        <v>1876026</v>
      </c>
      <c r="E550" s="20">
        <v>7</v>
      </c>
      <c r="F550" s="19">
        <v>5250719</v>
      </c>
      <c r="G550" s="20">
        <v>5</v>
      </c>
      <c r="H550" s="19">
        <v>5065719</v>
      </c>
      <c r="I550" s="20">
        <v>6</v>
      </c>
      <c r="J550" s="19">
        <v>4323186</v>
      </c>
      <c r="K550" s="20">
        <v>2</v>
      </c>
      <c r="L550" s="19">
        <v>740000</v>
      </c>
      <c r="M550" s="35">
        <v>8.726923076923077</v>
      </c>
      <c r="N550" s="35">
        <v>9.4992916403508616</v>
      </c>
      <c r="O550" s="35">
        <f t="shared" si="12"/>
        <v>20.391586956521738</v>
      </c>
      <c r="P550" s="19">
        <v>0</v>
      </c>
      <c r="Q550" s="19">
        <v>0</v>
      </c>
    </row>
    <row r="551" spans="1:17" x14ac:dyDescent="0.25">
      <c r="A551" s="20" t="s">
        <v>532</v>
      </c>
      <c r="B551" s="19">
        <v>709663</v>
      </c>
      <c r="C551" s="19">
        <v>709663</v>
      </c>
      <c r="D551" s="19">
        <v>391299</v>
      </c>
      <c r="E551" s="20">
        <v>4</v>
      </c>
      <c r="F551" s="19">
        <v>589000</v>
      </c>
      <c r="G551" s="20">
        <v>4</v>
      </c>
      <c r="H551" s="19">
        <v>589000</v>
      </c>
      <c r="I551" s="20">
        <v>4</v>
      </c>
      <c r="J551" s="19">
        <v>578356</v>
      </c>
      <c r="K551" s="20">
        <v>0</v>
      </c>
      <c r="L551" s="19">
        <v>249000</v>
      </c>
      <c r="M551" s="35">
        <v>1.835576923076923</v>
      </c>
      <c r="N551" s="35">
        <v>1.4416169233820881</v>
      </c>
      <c r="O551" s="35">
        <f t="shared" si="12"/>
        <v>4.2532500000000004</v>
      </c>
      <c r="P551" s="19">
        <v>0</v>
      </c>
      <c r="Q551" s="19">
        <v>0</v>
      </c>
    </row>
    <row r="552" spans="1:17" x14ac:dyDescent="0.25">
      <c r="A552" s="20" t="s">
        <v>533</v>
      </c>
      <c r="B552" s="19">
        <v>51100</v>
      </c>
      <c r="C552" s="19">
        <v>6905</v>
      </c>
      <c r="D552" s="19">
        <v>139</v>
      </c>
      <c r="E552" s="20">
        <v>3</v>
      </c>
      <c r="F552" s="19">
        <v>45674</v>
      </c>
      <c r="G552" s="20">
        <v>1</v>
      </c>
      <c r="H552" s="19">
        <v>6905</v>
      </c>
      <c r="I552" s="20">
        <v>0</v>
      </c>
      <c r="J552" s="19">
        <v>0</v>
      </c>
      <c r="K552" s="20">
        <v>0</v>
      </c>
      <c r="L552" s="19">
        <v>0</v>
      </c>
      <c r="M552" s="35">
        <v>7.2115384615384619E-3</v>
      </c>
      <c r="N552" s="35">
        <v>6.9688265166583773E-4</v>
      </c>
      <c r="O552" s="35">
        <f t="shared" ref="O552:O615" si="13">D552/92000</f>
        <v>1.5108695652173913E-3</v>
      </c>
      <c r="P552" s="19">
        <v>0</v>
      </c>
      <c r="Q552" s="19">
        <v>0</v>
      </c>
    </row>
    <row r="553" spans="1:17" x14ac:dyDescent="0.25">
      <c r="A553" s="20" t="s">
        <v>534</v>
      </c>
      <c r="B553" s="19">
        <v>3810207</v>
      </c>
      <c r="C553" s="19">
        <v>2544864</v>
      </c>
      <c r="D553" s="19">
        <v>1965364</v>
      </c>
      <c r="E553" s="20">
        <v>0</v>
      </c>
      <c r="F553" s="19">
        <v>0</v>
      </c>
      <c r="G553" s="20">
        <v>0</v>
      </c>
      <c r="H553" s="19">
        <v>0</v>
      </c>
      <c r="I553" s="20">
        <v>0</v>
      </c>
      <c r="J553" s="19">
        <v>0</v>
      </c>
      <c r="K553" s="20">
        <v>0</v>
      </c>
      <c r="L553" s="19">
        <v>0</v>
      </c>
      <c r="M553" s="35">
        <v>0</v>
      </c>
      <c r="N553" s="35">
        <v>9.7804425069923795</v>
      </c>
      <c r="O553" s="35">
        <f t="shared" si="13"/>
        <v>21.362652173913045</v>
      </c>
      <c r="P553" s="19">
        <v>0</v>
      </c>
      <c r="Q553" s="19">
        <v>0</v>
      </c>
    </row>
    <row r="554" spans="1:17" x14ac:dyDescent="0.25">
      <c r="A554" s="18" t="s">
        <v>535</v>
      </c>
      <c r="B554" s="19">
        <v>2151005</v>
      </c>
      <c r="C554" s="19">
        <v>2151005</v>
      </c>
      <c r="D554" s="19">
        <v>150005</v>
      </c>
      <c r="E554" s="20">
        <v>2</v>
      </c>
      <c r="F554" s="19">
        <v>2151005</v>
      </c>
      <c r="G554" s="20">
        <v>2</v>
      </c>
      <c r="H554" s="19">
        <v>2151005</v>
      </c>
      <c r="I554" s="20">
        <v>1</v>
      </c>
      <c r="J554" s="19">
        <v>150005</v>
      </c>
      <c r="K554" s="20">
        <v>1</v>
      </c>
      <c r="L554" s="19">
        <v>150005</v>
      </c>
      <c r="M554" s="35">
        <v>3.1730769230769231E-4</v>
      </c>
      <c r="N554" s="35">
        <v>1.0951865049999998</v>
      </c>
      <c r="O554" s="35">
        <f t="shared" si="13"/>
        <v>1.6304891304347826</v>
      </c>
      <c r="P554" s="19">
        <v>2151005</v>
      </c>
      <c r="Q554" s="19">
        <v>151005</v>
      </c>
    </row>
    <row r="555" spans="1:17" x14ac:dyDescent="0.25">
      <c r="A555" s="20" t="s">
        <v>536</v>
      </c>
      <c r="B555" s="19">
        <v>124748</v>
      </c>
      <c r="C555" s="19">
        <v>0</v>
      </c>
      <c r="D555" s="19">
        <v>0</v>
      </c>
      <c r="E555" s="20">
        <v>1</v>
      </c>
      <c r="F555" s="19">
        <v>0</v>
      </c>
      <c r="G555" s="20">
        <v>0</v>
      </c>
      <c r="H555" s="19">
        <v>0</v>
      </c>
      <c r="I555" s="20">
        <v>0</v>
      </c>
      <c r="J555" s="19">
        <v>0</v>
      </c>
      <c r="K555" s="20">
        <v>0</v>
      </c>
      <c r="L555" s="19">
        <v>0</v>
      </c>
      <c r="M555" s="35">
        <v>0</v>
      </c>
      <c r="N555" s="35">
        <v>0</v>
      </c>
      <c r="O555" s="35">
        <f t="shared" si="13"/>
        <v>0</v>
      </c>
      <c r="P555" s="19">
        <v>30000</v>
      </c>
      <c r="Q555" s="19">
        <v>0</v>
      </c>
    </row>
    <row r="556" spans="1:17" x14ac:dyDescent="0.25">
      <c r="A556" s="20" t="s">
        <v>537</v>
      </c>
      <c r="B556" s="19">
        <v>5787908</v>
      </c>
      <c r="C556" s="19">
        <v>4758559</v>
      </c>
      <c r="D556" s="19">
        <v>3476082</v>
      </c>
      <c r="E556" s="20">
        <v>396</v>
      </c>
      <c r="F556" s="19">
        <v>3438530</v>
      </c>
      <c r="G556" s="20">
        <v>394</v>
      </c>
      <c r="H556" s="19">
        <v>3228530</v>
      </c>
      <c r="I556" s="20">
        <v>394</v>
      </c>
      <c r="J556" s="19">
        <v>3228530</v>
      </c>
      <c r="K556" s="20">
        <v>390</v>
      </c>
      <c r="L556" s="19">
        <v>1135208</v>
      </c>
      <c r="M556" s="35">
        <v>21.346634615384616</v>
      </c>
      <c r="N556" s="35">
        <v>16.961005314158943</v>
      </c>
      <c r="O556" s="35">
        <f t="shared" si="13"/>
        <v>37.783499999999997</v>
      </c>
      <c r="P556" s="19">
        <v>0</v>
      </c>
      <c r="Q556" s="19">
        <v>0</v>
      </c>
    </row>
    <row r="557" spans="1:17" x14ac:dyDescent="0.25">
      <c r="A557" s="20" t="s">
        <v>538</v>
      </c>
      <c r="B557" s="19">
        <v>1411706</v>
      </c>
      <c r="C557" s="19">
        <v>717847</v>
      </c>
      <c r="D557" s="19">
        <v>124341</v>
      </c>
      <c r="E557" s="20">
        <v>7</v>
      </c>
      <c r="F557" s="19">
        <v>717847</v>
      </c>
      <c r="G557" s="20">
        <v>7</v>
      </c>
      <c r="H557" s="19">
        <v>717847</v>
      </c>
      <c r="I557" s="20">
        <v>5</v>
      </c>
      <c r="J557" s="19">
        <v>593506</v>
      </c>
      <c r="K557" s="20">
        <v>2</v>
      </c>
      <c r="L557" s="19">
        <v>124341</v>
      </c>
      <c r="M557" s="35">
        <v>0.50480769230769229</v>
      </c>
      <c r="N557" s="35">
        <v>0.66276908554535163</v>
      </c>
      <c r="O557" s="35">
        <f t="shared" si="13"/>
        <v>1.3515326086956523</v>
      </c>
      <c r="P557" s="19">
        <v>0</v>
      </c>
      <c r="Q557" s="19">
        <v>0</v>
      </c>
    </row>
    <row r="558" spans="1:17" x14ac:dyDescent="0.25">
      <c r="A558" s="20" t="s">
        <v>539</v>
      </c>
      <c r="B558" s="19">
        <v>1881530</v>
      </c>
      <c r="C558" s="19">
        <v>1881530</v>
      </c>
      <c r="D558" s="19">
        <v>0</v>
      </c>
      <c r="E558" s="20">
        <v>1</v>
      </c>
      <c r="F558" s="19">
        <v>1881530</v>
      </c>
      <c r="G558" s="20">
        <v>1</v>
      </c>
      <c r="H558" s="19">
        <v>1881530</v>
      </c>
      <c r="I558" s="20">
        <v>1</v>
      </c>
      <c r="J558" s="19">
        <v>0</v>
      </c>
      <c r="K558" s="20">
        <v>0</v>
      </c>
      <c r="L558" s="19">
        <v>0</v>
      </c>
      <c r="M558" s="35">
        <v>0</v>
      </c>
      <c r="N558" s="35">
        <v>0</v>
      </c>
      <c r="O558" s="35">
        <f t="shared" si="13"/>
        <v>0</v>
      </c>
      <c r="P558" s="19">
        <v>0</v>
      </c>
      <c r="Q558" s="19">
        <v>0</v>
      </c>
    </row>
    <row r="559" spans="1:17" x14ac:dyDescent="0.25">
      <c r="A559" s="20" t="s">
        <v>540</v>
      </c>
      <c r="B559" s="19">
        <v>3300026</v>
      </c>
      <c r="C559" s="19">
        <v>227826</v>
      </c>
      <c r="D559" s="19">
        <v>221888</v>
      </c>
      <c r="E559" s="20">
        <v>0</v>
      </c>
      <c r="F559" s="19">
        <v>0</v>
      </c>
      <c r="G559" s="20">
        <v>0</v>
      </c>
      <c r="H559" s="19">
        <v>0</v>
      </c>
      <c r="I559" s="20">
        <v>0</v>
      </c>
      <c r="J559" s="19">
        <v>0</v>
      </c>
      <c r="K559" s="20">
        <v>0</v>
      </c>
      <c r="L559" s="19">
        <v>0</v>
      </c>
      <c r="M559" s="35">
        <v>6.2692307692307692</v>
      </c>
      <c r="N559" s="35">
        <v>1.2612550070784798</v>
      </c>
      <c r="O559" s="35">
        <f t="shared" si="13"/>
        <v>2.4118260869565216</v>
      </c>
      <c r="P559" s="19">
        <v>0</v>
      </c>
      <c r="Q559" s="19">
        <v>0</v>
      </c>
    </row>
    <row r="560" spans="1:17" x14ac:dyDescent="0.25">
      <c r="A560" s="20" t="s">
        <v>541</v>
      </c>
      <c r="B560" s="19">
        <v>9067123</v>
      </c>
      <c r="C560" s="19">
        <v>4830168</v>
      </c>
      <c r="D560" s="19">
        <v>4653620</v>
      </c>
      <c r="E560" s="20">
        <v>2</v>
      </c>
      <c r="F560" s="19">
        <v>200000</v>
      </c>
      <c r="G560" s="20">
        <v>2</v>
      </c>
      <c r="H560" s="19">
        <v>200000</v>
      </c>
      <c r="I560" s="20">
        <v>2</v>
      </c>
      <c r="J560" s="19">
        <v>200000</v>
      </c>
      <c r="K560" s="20">
        <v>0</v>
      </c>
      <c r="L560" s="19">
        <v>0</v>
      </c>
      <c r="M560" s="35">
        <v>70.657692307692301</v>
      </c>
      <c r="N560" s="35">
        <v>16.624744875181264</v>
      </c>
      <c r="O560" s="35">
        <f t="shared" si="13"/>
        <v>50.582826086956523</v>
      </c>
      <c r="P560" s="19">
        <v>475408</v>
      </c>
      <c r="Q560" s="19">
        <v>383334</v>
      </c>
    </row>
    <row r="561" spans="1:17" x14ac:dyDescent="0.25">
      <c r="A561" s="20" t="s">
        <v>542</v>
      </c>
      <c r="B561" s="19">
        <v>2963261</v>
      </c>
      <c r="C561" s="19">
        <v>1151820</v>
      </c>
      <c r="D561" s="19">
        <v>118604</v>
      </c>
      <c r="E561" s="20">
        <v>3</v>
      </c>
      <c r="F561" s="19">
        <v>2886129</v>
      </c>
      <c r="G561" s="20">
        <v>3</v>
      </c>
      <c r="H561" s="19">
        <v>2865905</v>
      </c>
      <c r="I561" s="20">
        <v>2</v>
      </c>
      <c r="J561" s="19">
        <v>1268244</v>
      </c>
      <c r="K561" s="20">
        <v>0</v>
      </c>
      <c r="L561" s="19">
        <v>1288468</v>
      </c>
      <c r="M561" s="35">
        <v>0</v>
      </c>
      <c r="N561" s="35">
        <v>0.72938001355296067</v>
      </c>
      <c r="O561" s="35">
        <f t="shared" si="13"/>
        <v>1.2891739130434783</v>
      </c>
      <c r="P561" s="19">
        <v>0</v>
      </c>
      <c r="Q561" s="19">
        <v>0</v>
      </c>
    </row>
    <row r="562" spans="1:17" x14ac:dyDescent="0.25">
      <c r="A562" s="20" t="s">
        <v>543</v>
      </c>
      <c r="B562" s="19">
        <v>992990</v>
      </c>
      <c r="C562" s="19">
        <v>57871</v>
      </c>
      <c r="D562" s="19">
        <v>57871</v>
      </c>
      <c r="E562" s="20">
        <v>0</v>
      </c>
      <c r="F562" s="19">
        <v>0</v>
      </c>
      <c r="G562" s="20">
        <v>0</v>
      </c>
      <c r="H562" s="19">
        <v>0</v>
      </c>
      <c r="I562" s="20">
        <v>0</v>
      </c>
      <c r="J562" s="19">
        <v>0</v>
      </c>
      <c r="K562" s="20">
        <v>0</v>
      </c>
      <c r="L562" s="19">
        <v>0</v>
      </c>
      <c r="M562" s="35">
        <v>0.72307692307692306</v>
      </c>
      <c r="N562" s="35">
        <v>0.27441540777450929</v>
      </c>
      <c r="O562" s="35">
        <f t="shared" si="13"/>
        <v>0.62903260869565214</v>
      </c>
      <c r="P562" s="19">
        <v>245404</v>
      </c>
      <c r="Q562" s="19">
        <v>58990.16</v>
      </c>
    </row>
    <row r="563" spans="1:17" x14ac:dyDescent="0.25">
      <c r="A563" s="20" t="s">
        <v>544</v>
      </c>
      <c r="B563" s="19">
        <v>10340000</v>
      </c>
      <c r="C563" s="19">
        <v>10340000</v>
      </c>
      <c r="D563" s="19">
        <v>1397298.15</v>
      </c>
      <c r="E563" s="20">
        <v>1</v>
      </c>
      <c r="F563" s="19">
        <v>10340000</v>
      </c>
      <c r="G563" s="20">
        <v>1</v>
      </c>
      <c r="H563" s="19">
        <v>10340000</v>
      </c>
      <c r="I563" s="20">
        <v>1</v>
      </c>
      <c r="J563" s="19">
        <v>10340000</v>
      </c>
      <c r="K563" s="20">
        <v>1</v>
      </c>
      <c r="L563" s="19">
        <v>10340000</v>
      </c>
      <c r="M563" s="35">
        <v>5.3447115384615387</v>
      </c>
      <c r="N563" s="35">
        <v>5.7356388097241409</v>
      </c>
      <c r="O563" s="35">
        <f t="shared" si="13"/>
        <v>15.188023369565217</v>
      </c>
      <c r="P563" s="19">
        <v>0</v>
      </c>
      <c r="Q563" s="19">
        <v>0</v>
      </c>
    </row>
    <row r="564" spans="1:17" x14ac:dyDescent="0.25">
      <c r="A564" s="20" t="s">
        <v>545</v>
      </c>
      <c r="B564" s="19">
        <v>581682</v>
      </c>
      <c r="C564" s="19">
        <v>420000</v>
      </c>
      <c r="D564" s="19">
        <v>0</v>
      </c>
      <c r="E564" s="20">
        <v>1</v>
      </c>
      <c r="F564" s="19">
        <v>420000</v>
      </c>
      <c r="G564" s="20">
        <v>1</v>
      </c>
      <c r="H564" s="19">
        <v>420000</v>
      </c>
      <c r="I564" s="20">
        <v>0</v>
      </c>
      <c r="J564" s="19">
        <v>0</v>
      </c>
      <c r="K564" s="20">
        <v>0</v>
      </c>
      <c r="L564" s="19">
        <v>0</v>
      </c>
      <c r="M564" s="35">
        <v>0</v>
      </c>
      <c r="N564" s="35">
        <v>0</v>
      </c>
      <c r="O564" s="35">
        <f t="shared" si="13"/>
        <v>0</v>
      </c>
      <c r="P564" s="19">
        <v>0</v>
      </c>
      <c r="Q564" s="19">
        <v>0</v>
      </c>
    </row>
    <row r="565" spans="1:17" x14ac:dyDescent="0.25">
      <c r="A565" s="20" t="s">
        <v>546</v>
      </c>
      <c r="B565" s="19">
        <v>1114292</v>
      </c>
      <c r="C565" s="19">
        <v>0</v>
      </c>
      <c r="D565" s="19">
        <v>0</v>
      </c>
      <c r="E565" s="20">
        <v>0</v>
      </c>
      <c r="F565" s="19">
        <v>0</v>
      </c>
      <c r="G565" s="20">
        <v>0</v>
      </c>
      <c r="H565" s="19">
        <v>0</v>
      </c>
      <c r="I565" s="20">
        <v>0</v>
      </c>
      <c r="J565" s="19">
        <v>0</v>
      </c>
      <c r="K565" s="20">
        <v>0</v>
      </c>
      <c r="L565" s="19">
        <v>0</v>
      </c>
      <c r="M565" s="35">
        <v>0</v>
      </c>
      <c r="N565" s="35">
        <v>0</v>
      </c>
      <c r="O565" s="35">
        <f t="shared" si="13"/>
        <v>0</v>
      </c>
      <c r="P565" s="19">
        <v>0</v>
      </c>
      <c r="Q565" s="19">
        <v>0</v>
      </c>
    </row>
    <row r="566" spans="1:17" x14ac:dyDescent="0.25">
      <c r="A566" s="20" t="s">
        <v>306</v>
      </c>
      <c r="B566" s="19">
        <v>94222481</v>
      </c>
      <c r="C566" s="19">
        <v>88315697</v>
      </c>
      <c r="D566" s="19">
        <v>2320941</v>
      </c>
      <c r="E566" s="20">
        <v>18</v>
      </c>
      <c r="F566" s="19">
        <v>85685045</v>
      </c>
      <c r="G566" s="20">
        <v>17</v>
      </c>
      <c r="H566" s="19">
        <v>81321436</v>
      </c>
      <c r="I566" s="20">
        <v>11</v>
      </c>
      <c r="J566" s="19">
        <v>2255990.59</v>
      </c>
      <c r="K566" s="20">
        <v>0</v>
      </c>
      <c r="L566" s="19">
        <v>0</v>
      </c>
      <c r="M566" s="35">
        <v>5.7728365384615383</v>
      </c>
      <c r="N566" s="35">
        <v>11.469520315340578</v>
      </c>
      <c r="O566" s="35">
        <f t="shared" si="13"/>
        <v>25.227619565217392</v>
      </c>
      <c r="P566" s="19">
        <v>0</v>
      </c>
      <c r="Q566" s="19">
        <v>0</v>
      </c>
    </row>
    <row r="567" spans="1:17" x14ac:dyDescent="0.25">
      <c r="A567" s="20" t="s">
        <v>547</v>
      </c>
      <c r="B567" s="19">
        <v>1572211</v>
      </c>
      <c r="C567" s="19">
        <v>178642</v>
      </c>
      <c r="D567" s="19">
        <v>77750</v>
      </c>
      <c r="E567" s="20">
        <v>4</v>
      </c>
      <c r="F567" s="19">
        <v>178642</v>
      </c>
      <c r="G567" s="20">
        <v>4</v>
      </c>
      <c r="H567" s="19">
        <v>178642</v>
      </c>
      <c r="I567" s="20">
        <v>3</v>
      </c>
      <c r="J567" s="19">
        <v>13600</v>
      </c>
      <c r="K567" s="20">
        <v>2</v>
      </c>
      <c r="L567" s="19">
        <v>26000</v>
      </c>
      <c r="M567" s="35">
        <v>0.20721153846153847</v>
      </c>
      <c r="N567" s="35">
        <v>0.26268199802475617</v>
      </c>
      <c r="O567" s="35">
        <f t="shared" si="13"/>
        <v>0.84510869565217395</v>
      </c>
      <c r="P567" s="19">
        <v>830000</v>
      </c>
      <c r="Q567" s="19">
        <v>278400</v>
      </c>
    </row>
    <row r="568" spans="1:17" x14ac:dyDescent="0.25">
      <c r="A568" s="20" t="s">
        <v>307</v>
      </c>
      <c r="B568" s="19">
        <v>114735745</v>
      </c>
      <c r="C568" s="19">
        <v>114391202</v>
      </c>
      <c r="D568" s="19">
        <v>9017</v>
      </c>
      <c r="E568" s="20">
        <v>11</v>
      </c>
      <c r="F568" s="19">
        <v>112422665</v>
      </c>
      <c r="G568" s="20">
        <v>11</v>
      </c>
      <c r="H568" s="19">
        <v>110829092</v>
      </c>
      <c r="I568" s="20">
        <v>7</v>
      </c>
      <c r="J568" s="19">
        <v>67037900</v>
      </c>
      <c r="K568" s="20">
        <v>1</v>
      </c>
      <c r="L568" s="19">
        <v>175464</v>
      </c>
      <c r="M568" s="35">
        <v>0.25240384615384615</v>
      </c>
      <c r="N568" s="35">
        <v>5.6171378483347342E-2</v>
      </c>
      <c r="O568" s="35">
        <f t="shared" si="13"/>
        <v>9.8010869565217387E-2</v>
      </c>
      <c r="P568" s="19">
        <v>126401791</v>
      </c>
      <c r="Q568" s="19">
        <v>11644223</v>
      </c>
    </row>
    <row r="569" spans="1:17" x14ac:dyDescent="0.25">
      <c r="A569" s="20" t="s">
        <v>548</v>
      </c>
      <c r="B569" s="19">
        <v>2769671</v>
      </c>
      <c r="C569" s="19">
        <v>2625616</v>
      </c>
      <c r="D569" s="19">
        <v>4066</v>
      </c>
      <c r="E569" s="20">
        <v>7</v>
      </c>
      <c r="F569" s="19">
        <v>2711221</v>
      </c>
      <c r="G569" s="20">
        <v>5</v>
      </c>
      <c r="H569" s="19">
        <v>2625616</v>
      </c>
      <c r="I569" s="20">
        <v>5</v>
      </c>
      <c r="J569" s="19">
        <v>262616</v>
      </c>
      <c r="K569" s="20">
        <v>2</v>
      </c>
      <c r="L569" s="19">
        <v>43653</v>
      </c>
      <c r="M569" s="35">
        <v>2.8846153846153848E-2</v>
      </c>
      <c r="N569" s="35">
        <v>2.4907113717449914E-2</v>
      </c>
      <c r="O569" s="35">
        <f t="shared" si="13"/>
        <v>4.4195652173913046E-2</v>
      </c>
      <c r="P569" s="19">
        <v>73300</v>
      </c>
      <c r="Q569" s="19">
        <v>0</v>
      </c>
    </row>
    <row r="570" spans="1:17" x14ac:dyDescent="0.25">
      <c r="A570" s="20" t="s">
        <v>549</v>
      </c>
      <c r="B570" s="19">
        <v>3255500</v>
      </c>
      <c r="C570" s="19">
        <v>2642083</v>
      </c>
      <c r="D570" s="19">
        <v>413162</v>
      </c>
      <c r="E570" s="20">
        <v>14</v>
      </c>
      <c r="F570" s="19">
        <v>2274801</v>
      </c>
      <c r="G570" s="20">
        <v>13</v>
      </c>
      <c r="H570" s="19">
        <v>2274801</v>
      </c>
      <c r="I570" s="20">
        <v>12</v>
      </c>
      <c r="J570" s="19">
        <v>455940</v>
      </c>
      <c r="K570" s="20">
        <v>10</v>
      </c>
      <c r="L570" s="19">
        <v>416052</v>
      </c>
      <c r="M570" s="35">
        <v>3.1370192307692308</v>
      </c>
      <c r="N570" s="35">
        <v>2.1117620596827411</v>
      </c>
      <c r="O570" s="35">
        <f t="shared" si="13"/>
        <v>4.4908913043478265</v>
      </c>
      <c r="P570" s="19">
        <v>0</v>
      </c>
      <c r="Q570" s="19">
        <v>0</v>
      </c>
    </row>
    <row r="571" spans="1:17" x14ac:dyDescent="0.25">
      <c r="A571" s="20" t="s">
        <v>550</v>
      </c>
      <c r="B571" s="19">
        <v>600000</v>
      </c>
      <c r="C571" s="19">
        <v>0</v>
      </c>
      <c r="D571" s="19">
        <v>0</v>
      </c>
      <c r="E571" s="20">
        <v>0</v>
      </c>
      <c r="F571" s="19">
        <v>0</v>
      </c>
      <c r="G571" s="20">
        <v>0</v>
      </c>
      <c r="H571" s="19">
        <v>0</v>
      </c>
      <c r="I571" s="20">
        <v>0</v>
      </c>
      <c r="J571" s="19">
        <v>0</v>
      </c>
      <c r="K571" s="20">
        <v>0</v>
      </c>
      <c r="L571" s="19">
        <v>0</v>
      </c>
      <c r="M571" s="35">
        <v>0</v>
      </c>
      <c r="N571" s="35">
        <v>0</v>
      </c>
      <c r="O571" s="35">
        <f t="shared" si="13"/>
        <v>0</v>
      </c>
      <c r="P571" s="19">
        <v>0</v>
      </c>
      <c r="Q571" s="19">
        <v>0</v>
      </c>
    </row>
    <row r="572" spans="1:17" x14ac:dyDescent="0.25">
      <c r="A572" s="20" t="s">
        <v>551</v>
      </c>
      <c r="B572" s="19">
        <v>6326792</v>
      </c>
      <c r="C572" s="19">
        <v>4870652.5</v>
      </c>
      <c r="D572" s="19">
        <v>334303</v>
      </c>
      <c r="E572" s="20">
        <v>7</v>
      </c>
      <c r="F572" s="19">
        <v>4870652.5</v>
      </c>
      <c r="G572" s="20">
        <v>7</v>
      </c>
      <c r="H572" s="19">
        <v>4870652.5</v>
      </c>
      <c r="I572" s="20">
        <v>7</v>
      </c>
      <c r="J572" s="19">
        <v>4870652.5</v>
      </c>
      <c r="K572" s="20">
        <v>0</v>
      </c>
      <c r="L572" s="19">
        <v>0</v>
      </c>
      <c r="M572" s="35">
        <v>1.8269230769230769</v>
      </c>
      <c r="N572" s="35">
        <v>1.7262637250674577</v>
      </c>
      <c r="O572" s="35">
        <f t="shared" si="13"/>
        <v>3.6337282608695651</v>
      </c>
      <c r="P572" s="19">
        <v>0</v>
      </c>
      <c r="Q572" s="19">
        <v>0</v>
      </c>
    </row>
    <row r="573" spans="1:17" x14ac:dyDescent="0.25">
      <c r="A573" s="20" t="s">
        <v>552</v>
      </c>
      <c r="B573" s="19">
        <v>923540</v>
      </c>
      <c r="C573" s="19">
        <v>923540</v>
      </c>
      <c r="D573" s="19">
        <v>88022</v>
      </c>
      <c r="E573" s="20">
        <v>5</v>
      </c>
      <c r="F573" s="19">
        <v>923540</v>
      </c>
      <c r="G573" s="20">
        <v>5</v>
      </c>
      <c r="H573" s="19">
        <v>923540</v>
      </c>
      <c r="I573" s="20">
        <v>1</v>
      </c>
      <c r="J573" s="19">
        <v>108904</v>
      </c>
      <c r="K573" s="20">
        <v>0</v>
      </c>
      <c r="L573" s="19">
        <v>0</v>
      </c>
      <c r="M573" s="35">
        <v>0.24038461538461539</v>
      </c>
      <c r="N573" s="35">
        <v>0.46860101745938454</v>
      </c>
      <c r="O573" s="35">
        <f t="shared" si="13"/>
        <v>0.95676086956521744</v>
      </c>
      <c r="P573" s="19">
        <v>0</v>
      </c>
      <c r="Q573" s="19">
        <v>0</v>
      </c>
    </row>
    <row r="574" spans="1:17" x14ac:dyDescent="0.25">
      <c r="A574" s="20" t="s">
        <v>553</v>
      </c>
      <c r="B574" s="19">
        <v>1221911</v>
      </c>
      <c r="C574" s="19">
        <v>0</v>
      </c>
      <c r="D574" s="19">
        <v>0</v>
      </c>
      <c r="E574" s="20">
        <v>0</v>
      </c>
      <c r="F574" s="19">
        <v>0</v>
      </c>
      <c r="G574" s="20">
        <v>0</v>
      </c>
      <c r="H574" s="19">
        <v>0</v>
      </c>
      <c r="I574" s="20">
        <v>0</v>
      </c>
      <c r="J574" s="19">
        <v>0</v>
      </c>
      <c r="K574" s="20">
        <v>0</v>
      </c>
      <c r="L574" s="19">
        <v>0</v>
      </c>
      <c r="M574" s="35">
        <v>0</v>
      </c>
      <c r="N574" s="35">
        <v>0</v>
      </c>
      <c r="O574" s="35">
        <f t="shared" si="13"/>
        <v>0</v>
      </c>
      <c r="P574" s="19">
        <v>0</v>
      </c>
      <c r="Q574" s="19">
        <v>0</v>
      </c>
    </row>
    <row r="575" spans="1:17" x14ac:dyDescent="0.25">
      <c r="A575" s="20" t="s">
        <v>554</v>
      </c>
      <c r="B575" s="19">
        <v>2576132</v>
      </c>
      <c r="C575" s="19">
        <v>2170800</v>
      </c>
      <c r="D575" s="19">
        <v>0</v>
      </c>
      <c r="E575" s="20">
        <v>1</v>
      </c>
      <c r="F575" s="19">
        <v>486</v>
      </c>
      <c r="G575" s="20">
        <v>1</v>
      </c>
      <c r="H575" s="19">
        <v>2170800</v>
      </c>
      <c r="I575" s="20">
        <v>1</v>
      </c>
      <c r="J575" s="19">
        <v>2170800</v>
      </c>
      <c r="K575" s="20">
        <v>0</v>
      </c>
      <c r="L575" s="19">
        <v>0</v>
      </c>
      <c r="M575" s="35">
        <v>0</v>
      </c>
      <c r="N575" s="35">
        <v>0</v>
      </c>
      <c r="O575" s="35">
        <f t="shared" si="13"/>
        <v>0</v>
      </c>
      <c r="P575" s="19">
        <v>0</v>
      </c>
      <c r="Q575" s="19">
        <v>0</v>
      </c>
    </row>
    <row r="576" spans="1:17" x14ac:dyDescent="0.25">
      <c r="A576" s="20" t="s">
        <v>555</v>
      </c>
      <c r="B576" s="19">
        <v>1174273</v>
      </c>
      <c r="C576" s="19">
        <v>1149062</v>
      </c>
      <c r="D576" s="19">
        <v>0</v>
      </c>
      <c r="E576" s="20">
        <v>1</v>
      </c>
      <c r="F576" s="19">
        <v>1149062</v>
      </c>
      <c r="G576" s="20">
        <v>1</v>
      </c>
      <c r="H576" s="19">
        <v>1149062</v>
      </c>
      <c r="I576" s="20">
        <v>1</v>
      </c>
      <c r="J576" s="19">
        <v>1149062</v>
      </c>
      <c r="K576" s="20">
        <v>0</v>
      </c>
      <c r="L576" s="19">
        <v>0</v>
      </c>
      <c r="M576" s="35">
        <v>0</v>
      </c>
      <c r="N576" s="35">
        <v>0</v>
      </c>
      <c r="O576" s="35">
        <f t="shared" si="13"/>
        <v>0</v>
      </c>
      <c r="P576" s="19">
        <v>0</v>
      </c>
      <c r="Q576" s="19">
        <v>0</v>
      </c>
    </row>
    <row r="577" spans="1:17" x14ac:dyDescent="0.25">
      <c r="A577" s="20" t="s">
        <v>556</v>
      </c>
      <c r="B577" s="19">
        <v>2043050</v>
      </c>
      <c r="C577" s="19">
        <v>401547</v>
      </c>
      <c r="D577" s="19">
        <v>401547</v>
      </c>
      <c r="E577" s="20">
        <v>1</v>
      </c>
      <c r="F577" s="19">
        <v>100000</v>
      </c>
      <c r="G577" s="20">
        <v>1</v>
      </c>
      <c r="H577" s="19">
        <v>100000</v>
      </c>
      <c r="I577" s="20">
        <v>1</v>
      </c>
      <c r="J577" s="19">
        <v>100000</v>
      </c>
      <c r="K577" s="20">
        <v>1</v>
      </c>
      <c r="L577" s="19">
        <v>100000</v>
      </c>
      <c r="M577" s="35">
        <v>2.5</v>
      </c>
      <c r="N577" s="35">
        <v>2.3898838433471523</v>
      </c>
      <c r="O577" s="35">
        <f t="shared" si="13"/>
        <v>4.3646413043478258</v>
      </c>
      <c r="P577" s="19">
        <v>0</v>
      </c>
      <c r="Q577" s="19">
        <v>0</v>
      </c>
    </row>
    <row r="578" spans="1:17" x14ac:dyDescent="0.25">
      <c r="A578" s="20" t="s">
        <v>557</v>
      </c>
      <c r="B578" s="19">
        <v>2765000</v>
      </c>
      <c r="C578" s="19">
        <v>0</v>
      </c>
      <c r="D578" s="19">
        <v>0</v>
      </c>
      <c r="E578" s="20">
        <v>0</v>
      </c>
      <c r="F578" s="19">
        <v>0</v>
      </c>
      <c r="G578" s="20">
        <v>0</v>
      </c>
      <c r="H578" s="19">
        <v>0</v>
      </c>
      <c r="I578" s="20">
        <v>0</v>
      </c>
      <c r="J578" s="19">
        <v>0</v>
      </c>
      <c r="K578" s="20">
        <v>0</v>
      </c>
      <c r="L578" s="19">
        <v>0</v>
      </c>
      <c r="M578" s="35">
        <v>0</v>
      </c>
      <c r="N578" s="35">
        <v>0</v>
      </c>
      <c r="O578" s="35">
        <f t="shared" si="13"/>
        <v>0</v>
      </c>
      <c r="P578" s="19">
        <v>0</v>
      </c>
      <c r="Q578" s="19">
        <v>0</v>
      </c>
    </row>
    <row r="579" spans="1:17" x14ac:dyDescent="0.25">
      <c r="A579" s="20" t="s">
        <v>558</v>
      </c>
      <c r="B579" s="19">
        <v>1820168</v>
      </c>
      <c r="C579" s="19">
        <v>214631</v>
      </c>
      <c r="D579" s="19">
        <v>0</v>
      </c>
      <c r="E579" s="20">
        <v>1</v>
      </c>
      <c r="F579" s="19">
        <v>32614</v>
      </c>
      <c r="G579" s="20">
        <v>1</v>
      </c>
      <c r="H579" s="19">
        <v>32614</v>
      </c>
      <c r="I579" s="20">
        <v>0</v>
      </c>
      <c r="J579" s="19">
        <v>0</v>
      </c>
      <c r="K579" s="20">
        <v>0</v>
      </c>
      <c r="L579" s="19">
        <v>0</v>
      </c>
      <c r="M579" s="35">
        <v>0</v>
      </c>
      <c r="N579" s="35">
        <v>0</v>
      </c>
      <c r="O579" s="35">
        <f t="shared" si="13"/>
        <v>0</v>
      </c>
      <c r="P579" s="19">
        <v>0</v>
      </c>
      <c r="Q579" s="19">
        <v>0</v>
      </c>
    </row>
    <row r="580" spans="1:17" x14ac:dyDescent="0.25">
      <c r="A580" s="20" t="s">
        <v>559</v>
      </c>
      <c r="B580" s="19">
        <v>3580109</v>
      </c>
      <c r="C580" s="19">
        <v>2500000</v>
      </c>
      <c r="D580" s="19">
        <v>2500000</v>
      </c>
      <c r="E580" s="20">
        <v>0</v>
      </c>
      <c r="F580" s="19">
        <v>0</v>
      </c>
      <c r="G580" s="20">
        <v>0</v>
      </c>
      <c r="H580" s="19">
        <v>0</v>
      </c>
      <c r="I580" s="20">
        <v>0</v>
      </c>
      <c r="J580" s="19">
        <v>0</v>
      </c>
      <c r="K580" s="20">
        <v>0</v>
      </c>
      <c r="L580" s="19">
        <v>0</v>
      </c>
      <c r="M580" s="35">
        <v>11.236538461538462</v>
      </c>
      <c r="N580" s="35">
        <v>9.1933178507972784</v>
      </c>
      <c r="O580" s="35">
        <f t="shared" si="13"/>
        <v>27.173913043478262</v>
      </c>
      <c r="P580" s="19">
        <v>0</v>
      </c>
      <c r="Q580" s="19">
        <v>0</v>
      </c>
    </row>
    <row r="581" spans="1:17" x14ac:dyDescent="0.25">
      <c r="A581" s="20" t="s">
        <v>560</v>
      </c>
      <c r="B581" s="19">
        <v>3392782</v>
      </c>
      <c r="C581" s="19">
        <v>3392782</v>
      </c>
      <c r="D581" s="19">
        <v>542782</v>
      </c>
      <c r="E581" s="20">
        <v>1</v>
      </c>
      <c r="F581" s="19">
        <v>2850000</v>
      </c>
      <c r="G581" s="20">
        <v>1</v>
      </c>
      <c r="H581" s="19">
        <v>2850000</v>
      </c>
      <c r="I581" s="20">
        <v>0</v>
      </c>
      <c r="J581" s="19">
        <v>0</v>
      </c>
      <c r="K581" s="20">
        <v>0</v>
      </c>
      <c r="L581" s="19">
        <v>0</v>
      </c>
      <c r="M581" s="35">
        <v>5.9350961538461542</v>
      </c>
      <c r="N581" s="35">
        <v>3.7443600026539841</v>
      </c>
      <c r="O581" s="35">
        <f t="shared" si="13"/>
        <v>5.8998043478260866</v>
      </c>
      <c r="P581" s="19">
        <v>509747</v>
      </c>
      <c r="Q581" s="19">
        <v>509747</v>
      </c>
    </row>
    <row r="582" spans="1:17" x14ac:dyDescent="0.25">
      <c r="A582" s="20" t="s">
        <v>292</v>
      </c>
      <c r="B582" s="19">
        <v>61241167</v>
      </c>
      <c r="C582" s="19">
        <v>61241167</v>
      </c>
      <c r="D582" s="19">
        <v>60977743</v>
      </c>
      <c r="E582" s="20">
        <v>4</v>
      </c>
      <c r="F582" s="19">
        <v>61241167</v>
      </c>
      <c r="G582" s="20">
        <v>4</v>
      </c>
      <c r="H582" s="19">
        <v>61241167</v>
      </c>
      <c r="I582" s="20">
        <v>4</v>
      </c>
      <c r="J582" s="19">
        <v>61241167</v>
      </c>
      <c r="K582" s="20">
        <v>1</v>
      </c>
      <c r="L582" s="19">
        <v>60628755</v>
      </c>
      <c r="M582" s="35">
        <v>512.11538461538464</v>
      </c>
      <c r="N582" s="35">
        <v>321.26434851208069</v>
      </c>
      <c r="O582" s="35">
        <f t="shared" si="13"/>
        <v>662.80155434782614</v>
      </c>
      <c r="P582" s="19">
        <v>0</v>
      </c>
      <c r="Q582" s="19">
        <v>0</v>
      </c>
    </row>
    <row r="583" spans="1:17" x14ac:dyDescent="0.25">
      <c r="A583" s="20" t="s">
        <v>561</v>
      </c>
      <c r="B583" s="19">
        <v>891527</v>
      </c>
      <c r="C583" s="19">
        <v>739388</v>
      </c>
      <c r="D583" s="19">
        <v>2828</v>
      </c>
      <c r="E583" s="20">
        <v>2</v>
      </c>
      <c r="F583" s="19">
        <v>739388</v>
      </c>
      <c r="G583" s="20">
        <v>2</v>
      </c>
      <c r="H583" s="19">
        <v>739388</v>
      </c>
      <c r="I583" s="20">
        <v>1</v>
      </c>
      <c r="J583" s="19">
        <v>54388</v>
      </c>
      <c r="K583" s="20">
        <v>0</v>
      </c>
      <c r="L583" s="19">
        <v>0</v>
      </c>
      <c r="M583" s="35">
        <v>1.201923076923077E-2</v>
      </c>
      <c r="N583" s="35">
        <v>1.8054491859265897E-2</v>
      </c>
      <c r="O583" s="35">
        <f t="shared" si="13"/>
        <v>3.0739130434782609E-2</v>
      </c>
      <c r="P583" s="19">
        <v>0</v>
      </c>
      <c r="Q583" s="19">
        <v>0</v>
      </c>
    </row>
    <row r="584" spans="1:17" x14ac:dyDescent="0.25">
      <c r="A584" s="20" t="s">
        <v>562</v>
      </c>
      <c r="B584" s="19">
        <v>18917211</v>
      </c>
      <c r="C584" s="19">
        <v>18917211</v>
      </c>
      <c r="D584" s="19">
        <v>5716</v>
      </c>
      <c r="E584" s="20">
        <v>5</v>
      </c>
      <c r="F584" s="19">
        <v>18917211</v>
      </c>
      <c r="G584" s="20">
        <v>4</v>
      </c>
      <c r="H584" s="19">
        <v>18717211</v>
      </c>
      <c r="I584" s="20">
        <v>1</v>
      </c>
      <c r="J584" s="19">
        <v>7599826</v>
      </c>
      <c r="K584" s="20">
        <v>0</v>
      </c>
      <c r="L584" s="19">
        <v>0</v>
      </c>
      <c r="M584" s="35">
        <v>0.73269230769230764</v>
      </c>
      <c r="N584" s="35">
        <v>2.7025727027304814E-2</v>
      </c>
      <c r="O584" s="35">
        <f t="shared" si="13"/>
        <v>6.2130434782608698E-2</v>
      </c>
      <c r="P584" s="19">
        <v>38400000</v>
      </c>
      <c r="Q584" s="19">
        <v>19127463.379999999</v>
      </c>
    </row>
    <row r="585" spans="1:17" x14ac:dyDescent="0.25">
      <c r="A585" s="20" t="s">
        <v>308</v>
      </c>
      <c r="B585" s="19">
        <v>5538924</v>
      </c>
      <c r="C585" s="19">
        <v>5538924</v>
      </c>
      <c r="D585" s="19">
        <v>0</v>
      </c>
      <c r="E585" s="20">
        <v>1</v>
      </c>
      <c r="F585" s="19">
        <v>5538924</v>
      </c>
      <c r="G585" s="20">
        <v>1</v>
      </c>
      <c r="H585" s="19">
        <v>5538924</v>
      </c>
      <c r="I585" s="20">
        <v>1</v>
      </c>
      <c r="J585" s="19">
        <v>5538924</v>
      </c>
      <c r="K585" s="20">
        <v>1</v>
      </c>
      <c r="L585" s="19">
        <v>5538924</v>
      </c>
      <c r="M585" s="35">
        <v>0</v>
      </c>
      <c r="N585" s="35">
        <v>0</v>
      </c>
      <c r="O585" s="35">
        <f t="shared" si="13"/>
        <v>0</v>
      </c>
      <c r="P585" s="19">
        <v>0</v>
      </c>
      <c r="Q585" s="19">
        <v>0</v>
      </c>
    </row>
    <row r="586" spans="1:17" x14ac:dyDescent="0.25">
      <c r="A586" s="20" t="s">
        <v>563</v>
      </c>
      <c r="B586" s="19">
        <v>4143011</v>
      </c>
      <c r="C586" s="19">
        <v>1725000</v>
      </c>
      <c r="D586" s="19">
        <v>0</v>
      </c>
      <c r="E586" s="20">
        <v>3</v>
      </c>
      <c r="F586" s="19">
        <v>3000000</v>
      </c>
      <c r="G586" s="20">
        <v>2</v>
      </c>
      <c r="H586" s="19">
        <v>1725000</v>
      </c>
      <c r="I586" s="20">
        <v>2</v>
      </c>
      <c r="J586" s="19">
        <v>1725000</v>
      </c>
      <c r="K586" s="20">
        <v>1</v>
      </c>
      <c r="L586" s="19">
        <v>25000</v>
      </c>
      <c r="M586" s="35">
        <v>0.19230769230769232</v>
      </c>
      <c r="N586" s="35">
        <v>0</v>
      </c>
      <c r="O586" s="35">
        <f t="shared" si="13"/>
        <v>0</v>
      </c>
      <c r="P586" s="19">
        <v>0</v>
      </c>
      <c r="Q586" s="19">
        <v>0</v>
      </c>
    </row>
    <row r="587" spans="1:17" x14ac:dyDescent="0.25">
      <c r="A587" s="20" t="s">
        <v>564</v>
      </c>
      <c r="B587" s="19">
        <v>6588026</v>
      </c>
      <c r="C587" s="19">
        <v>2715440</v>
      </c>
      <c r="D587" s="19">
        <v>374086</v>
      </c>
      <c r="E587" s="20">
        <v>6</v>
      </c>
      <c r="F587" s="19">
        <v>2765440</v>
      </c>
      <c r="G587" s="20">
        <v>6</v>
      </c>
      <c r="H587" s="19">
        <v>2765440</v>
      </c>
      <c r="I587" s="20">
        <v>3</v>
      </c>
      <c r="J587" s="19">
        <v>2597000</v>
      </c>
      <c r="K587" s="20">
        <v>1</v>
      </c>
      <c r="L587" s="19">
        <v>100000</v>
      </c>
      <c r="M587" s="35">
        <v>0.6194663461538461</v>
      </c>
      <c r="N587" s="35">
        <v>2.2023506707036096</v>
      </c>
      <c r="O587" s="35">
        <f t="shared" si="13"/>
        <v>4.0661521739130437</v>
      </c>
      <c r="P587" s="19">
        <v>0</v>
      </c>
      <c r="Q587" s="19">
        <v>0</v>
      </c>
    </row>
    <row r="588" spans="1:17" x14ac:dyDescent="0.25">
      <c r="A588" s="20" t="s">
        <v>565</v>
      </c>
      <c r="B588" s="19">
        <v>340000</v>
      </c>
      <c r="C588" s="19">
        <v>297589</v>
      </c>
      <c r="D588" s="19">
        <v>78450</v>
      </c>
      <c r="E588" s="20">
        <v>20</v>
      </c>
      <c r="F588" s="19">
        <v>289113</v>
      </c>
      <c r="G588" s="20">
        <v>20</v>
      </c>
      <c r="H588" s="19">
        <v>289113</v>
      </c>
      <c r="I588" s="20">
        <v>20</v>
      </c>
      <c r="J588" s="19">
        <v>289113</v>
      </c>
      <c r="K588" s="20">
        <v>19</v>
      </c>
      <c r="L588" s="19">
        <v>80109</v>
      </c>
      <c r="M588" s="35">
        <v>1.3461538461538464E-4</v>
      </c>
      <c r="N588" s="35">
        <v>0.47257991580882358</v>
      </c>
      <c r="O588" s="35">
        <f t="shared" si="13"/>
        <v>0.85271739130434787</v>
      </c>
      <c r="P588" s="19">
        <v>0</v>
      </c>
      <c r="Q588" s="19">
        <v>0</v>
      </c>
    </row>
    <row r="589" spans="1:17" x14ac:dyDescent="0.25">
      <c r="A589" s="20" t="s">
        <v>566</v>
      </c>
      <c r="B589" s="19">
        <v>3291004</v>
      </c>
      <c r="C589" s="19">
        <v>2860826</v>
      </c>
      <c r="D589" s="19">
        <v>871306</v>
      </c>
      <c r="E589" s="20">
        <v>10</v>
      </c>
      <c r="F589" s="19">
        <v>2895826</v>
      </c>
      <c r="G589" s="20">
        <v>9</v>
      </c>
      <c r="H589" s="19">
        <v>2895826</v>
      </c>
      <c r="I589" s="20">
        <v>9</v>
      </c>
      <c r="J589" s="19">
        <v>2860826</v>
      </c>
      <c r="K589" s="20">
        <v>2</v>
      </c>
      <c r="L589" s="19">
        <v>251923</v>
      </c>
      <c r="M589" s="35">
        <v>2.9995192307692307</v>
      </c>
      <c r="N589" s="35">
        <v>5.2425586653530543</v>
      </c>
      <c r="O589" s="35">
        <f t="shared" si="13"/>
        <v>9.4707173913043476</v>
      </c>
      <c r="P589" s="19">
        <v>0</v>
      </c>
      <c r="Q589" s="19">
        <v>0</v>
      </c>
    </row>
    <row r="590" spans="1:17" x14ac:dyDescent="0.25">
      <c r="A590" s="20" t="s">
        <v>567</v>
      </c>
      <c r="B590" s="19">
        <v>4514000</v>
      </c>
      <c r="C590" s="19">
        <v>3938793</v>
      </c>
      <c r="D590" s="19">
        <v>950000</v>
      </c>
      <c r="E590" s="20">
        <v>4</v>
      </c>
      <c r="F590" s="19">
        <v>3138793</v>
      </c>
      <c r="G590" s="20">
        <v>3</v>
      </c>
      <c r="H590" s="19">
        <v>3138793</v>
      </c>
      <c r="I590" s="20">
        <v>3</v>
      </c>
      <c r="J590" s="19">
        <v>2</v>
      </c>
      <c r="K590" s="20">
        <v>0</v>
      </c>
      <c r="L590" s="19">
        <v>3138793</v>
      </c>
      <c r="M590" s="35">
        <v>7.6923076923076925</v>
      </c>
      <c r="N590" s="35">
        <v>6.3007723911069498</v>
      </c>
      <c r="O590" s="35">
        <f t="shared" si="13"/>
        <v>10.326086956521738</v>
      </c>
      <c r="P590" s="19">
        <v>0</v>
      </c>
      <c r="Q590" s="19">
        <v>0</v>
      </c>
    </row>
    <row r="591" spans="1:17" x14ac:dyDescent="0.25">
      <c r="A591" s="20" t="s">
        <v>568</v>
      </c>
      <c r="B591" s="19">
        <v>159770</v>
      </c>
      <c r="C591" s="19">
        <v>27046</v>
      </c>
      <c r="D591" s="19">
        <v>10376</v>
      </c>
      <c r="E591" s="20">
        <v>2</v>
      </c>
      <c r="F591" s="19">
        <v>27046</v>
      </c>
      <c r="G591" s="20">
        <v>2</v>
      </c>
      <c r="H591" s="19">
        <v>27046</v>
      </c>
      <c r="I591" s="20">
        <v>2</v>
      </c>
      <c r="J591" s="19">
        <v>27046</v>
      </c>
      <c r="K591" s="20">
        <v>1</v>
      </c>
      <c r="L591" s="19">
        <v>5188</v>
      </c>
      <c r="M591" s="35">
        <v>0</v>
      </c>
      <c r="N591" s="35">
        <v>7.0231137709489799E-2</v>
      </c>
      <c r="O591" s="35">
        <f t="shared" si="13"/>
        <v>0.11278260869565217</v>
      </c>
      <c r="P591" s="19">
        <v>31954</v>
      </c>
      <c r="Q591" s="19">
        <v>0</v>
      </c>
    </row>
    <row r="592" spans="1:17" x14ac:dyDescent="0.25">
      <c r="A592" s="20" t="s">
        <v>569</v>
      </c>
      <c r="B592" s="19">
        <v>4063232</v>
      </c>
      <c r="C592" s="19">
        <v>3398580</v>
      </c>
      <c r="D592" s="19">
        <v>1738052</v>
      </c>
      <c r="E592" s="20">
        <v>2</v>
      </c>
      <c r="F592" s="19">
        <v>4063232</v>
      </c>
      <c r="G592" s="20">
        <v>2</v>
      </c>
      <c r="H592" s="19">
        <v>4063232</v>
      </c>
      <c r="I592" s="20">
        <v>2</v>
      </c>
      <c r="J592" s="19">
        <v>4063232</v>
      </c>
      <c r="K592" s="20">
        <v>0</v>
      </c>
      <c r="L592" s="19">
        <v>0</v>
      </c>
      <c r="M592" s="35">
        <v>26.153846153846153</v>
      </c>
      <c r="N592" s="35">
        <v>7.5989507751946777</v>
      </c>
      <c r="O592" s="35">
        <f t="shared" si="13"/>
        <v>18.891869565217391</v>
      </c>
      <c r="P592" s="19">
        <v>3676494</v>
      </c>
      <c r="Q592" s="19">
        <v>3676494</v>
      </c>
    </row>
    <row r="593" spans="1:17" x14ac:dyDescent="0.25">
      <c r="A593" s="20" t="s">
        <v>570</v>
      </c>
      <c r="B593" s="19">
        <v>1422755</v>
      </c>
      <c r="C593" s="19">
        <v>1235483</v>
      </c>
      <c r="D593" s="19">
        <v>374245</v>
      </c>
      <c r="E593" s="20">
        <v>26</v>
      </c>
      <c r="F593" s="19">
        <v>1235483</v>
      </c>
      <c r="G593" s="20">
        <v>12</v>
      </c>
      <c r="H593" s="19">
        <v>1235483</v>
      </c>
      <c r="I593" s="20">
        <v>12</v>
      </c>
      <c r="J593" s="19">
        <v>1235483</v>
      </c>
      <c r="K593" s="20">
        <v>10</v>
      </c>
      <c r="L593" s="19">
        <v>374245</v>
      </c>
      <c r="M593" s="35">
        <v>0.40192307692307694</v>
      </c>
      <c r="N593" s="35">
        <v>2.4947940520553082</v>
      </c>
      <c r="O593" s="35">
        <f t="shared" si="13"/>
        <v>4.0678804347826087</v>
      </c>
      <c r="P593" s="19">
        <v>1141595</v>
      </c>
      <c r="Q593" s="19">
        <v>214689</v>
      </c>
    </row>
    <row r="594" spans="1:17" x14ac:dyDescent="0.25">
      <c r="A594" s="20" t="s">
        <v>571</v>
      </c>
      <c r="B594" s="19">
        <v>1000000</v>
      </c>
      <c r="C594" s="19">
        <v>935749.69</v>
      </c>
      <c r="D594" s="19">
        <v>85165</v>
      </c>
      <c r="E594" s="20">
        <v>3</v>
      </c>
      <c r="F594" s="19">
        <v>935749.69</v>
      </c>
      <c r="G594" s="20">
        <v>3</v>
      </c>
      <c r="H594" s="19">
        <v>935749.16</v>
      </c>
      <c r="I594" s="20">
        <v>2</v>
      </c>
      <c r="J594" s="19">
        <v>443633.69</v>
      </c>
      <c r="K594" s="20">
        <v>0</v>
      </c>
      <c r="L594" s="19">
        <v>0</v>
      </c>
      <c r="M594" s="35">
        <v>0.43076923076923079</v>
      </c>
      <c r="N594" s="35">
        <v>0.32573057550000001</v>
      </c>
      <c r="O594" s="35">
        <f t="shared" si="13"/>
        <v>0.92570652173913048</v>
      </c>
      <c r="P594" s="19">
        <v>0</v>
      </c>
      <c r="Q594" s="19">
        <v>0</v>
      </c>
    </row>
    <row r="595" spans="1:17" x14ac:dyDescent="0.25">
      <c r="A595" s="20" t="s">
        <v>572</v>
      </c>
      <c r="B595" s="19">
        <v>3866369</v>
      </c>
      <c r="C595" s="19">
        <v>3866369</v>
      </c>
      <c r="D595" s="19">
        <v>168000</v>
      </c>
      <c r="E595" s="20">
        <v>1</v>
      </c>
      <c r="F595" s="19">
        <v>3866369</v>
      </c>
      <c r="G595" s="20">
        <v>2</v>
      </c>
      <c r="H595" s="19">
        <v>3866369</v>
      </c>
      <c r="I595" s="20">
        <v>0</v>
      </c>
      <c r="J595" s="19">
        <v>0</v>
      </c>
      <c r="K595" s="20">
        <v>0</v>
      </c>
      <c r="L595" s="19">
        <v>0</v>
      </c>
      <c r="M595" s="35">
        <v>0</v>
      </c>
      <c r="N595" s="35">
        <v>1.2265680000000001</v>
      </c>
      <c r="O595" s="35">
        <f t="shared" si="13"/>
        <v>1.826086956521739</v>
      </c>
      <c r="P595" s="19">
        <v>0</v>
      </c>
      <c r="Q595" s="19">
        <v>0</v>
      </c>
    </row>
    <row r="596" spans="1:17" x14ac:dyDescent="0.25">
      <c r="A596" s="20" t="s">
        <v>573</v>
      </c>
      <c r="B596" s="19">
        <v>4031579</v>
      </c>
      <c r="C596" s="19">
        <v>3820000</v>
      </c>
      <c r="D596" s="19">
        <v>0</v>
      </c>
      <c r="E596" s="20">
        <v>1</v>
      </c>
      <c r="F596" s="19">
        <v>3820000</v>
      </c>
      <c r="G596" s="20">
        <v>0</v>
      </c>
      <c r="H596" s="19">
        <v>0</v>
      </c>
      <c r="I596" s="20">
        <v>0</v>
      </c>
      <c r="J596" s="19">
        <v>0</v>
      </c>
      <c r="K596" s="20">
        <v>0</v>
      </c>
      <c r="L596" s="19">
        <v>0</v>
      </c>
      <c r="M596" s="35">
        <v>0</v>
      </c>
      <c r="N596" s="35">
        <v>0</v>
      </c>
      <c r="O596" s="35">
        <f t="shared" si="13"/>
        <v>0</v>
      </c>
      <c r="P596" s="19">
        <v>0</v>
      </c>
      <c r="Q596" s="19">
        <v>0</v>
      </c>
    </row>
    <row r="597" spans="1:17" x14ac:dyDescent="0.25">
      <c r="A597" s="18" t="s">
        <v>574</v>
      </c>
      <c r="B597" s="19">
        <v>763234</v>
      </c>
      <c r="C597" s="19">
        <v>4000</v>
      </c>
      <c r="D597" s="19">
        <v>0</v>
      </c>
      <c r="E597" s="20">
        <v>2</v>
      </c>
      <c r="F597" s="19">
        <v>306000</v>
      </c>
      <c r="G597" s="20">
        <v>0</v>
      </c>
      <c r="H597" s="19">
        <v>0</v>
      </c>
      <c r="I597" s="20">
        <v>0</v>
      </c>
      <c r="J597" s="19">
        <v>0</v>
      </c>
      <c r="K597" s="20">
        <v>0</v>
      </c>
      <c r="L597" s="19">
        <v>0</v>
      </c>
      <c r="M597" s="35">
        <v>0</v>
      </c>
      <c r="N597" s="35">
        <v>0</v>
      </c>
      <c r="O597" s="35">
        <f t="shared" si="13"/>
        <v>0</v>
      </c>
      <c r="P597" s="19">
        <v>0</v>
      </c>
      <c r="Q597" s="19">
        <v>0</v>
      </c>
    </row>
    <row r="598" spans="1:17" x14ac:dyDescent="0.25">
      <c r="A598" s="20" t="s">
        <v>575</v>
      </c>
      <c r="B598" s="19">
        <v>3134985</v>
      </c>
      <c r="C598" s="19">
        <v>1139578</v>
      </c>
      <c r="D598" s="19">
        <v>0</v>
      </c>
      <c r="E598" s="20">
        <v>2</v>
      </c>
      <c r="F598" s="19">
        <v>1995407</v>
      </c>
      <c r="G598" s="20">
        <v>0</v>
      </c>
      <c r="H598" s="19">
        <v>0</v>
      </c>
      <c r="I598" s="20">
        <v>0</v>
      </c>
      <c r="J598" s="19">
        <v>0</v>
      </c>
      <c r="K598" s="20">
        <v>0</v>
      </c>
      <c r="L598" s="19">
        <v>0</v>
      </c>
      <c r="M598" s="35">
        <v>6.4455769230769224</v>
      </c>
      <c r="N598" s="35">
        <v>0</v>
      </c>
      <c r="O598" s="35">
        <f t="shared" si="13"/>
        <v>0</v>
      </c>
      <c r="P598" s="19">
        <v>120746</v>
      </c>
      <c r="Q598" s="19">
        <v>0</v>
      </c>
    </row>
    <row r="599" spans="1:17" x14ac:dyDescent="0.25">
      <c r="A599" s="20" t="s">
        <v>576</v>
      </c>
      <c r="B599" s="19">
        <v>7985000</v>
      </c>
      <c r="C599" s="19">
        <v>4378960</v>
      </c>
      <c r="D599" s="19">
        <v>2351660</v>
      </c>
      <c r="E599" s="20">
        <v>3</v>
      </c>
      <c r="F599" s="19">
        <v>2878960</v>
      </c>
      <c r="G599" s="20">
        <v>2</v>
      </c>
      <c r="H599" s="19">
        <v>1378960</v>
      </c>
      <c r="I599" s="20">
        <v>2</v>
      </c>
      <c r="J599" s="19">
        <v>1378960</v>
      </c>
      <c r="K599" s="20">
        <v>0</v>
      </c>
      <c r="L599" s="19">
        <v>0</v>
      </c>
      <c r="M599" s="35">
        <v>78.492788461538467</v>
      </c>
      <c r="N599" s="35">
        <v>11.764194482647953</v>
      </c>
      <c r="O599" s="35">
        <f t="shared" si="13"/>
        <v>25.561521739130434</v>
      </c>
      <c r="P599" s="19">
        <v>132500</v>
      </c>
      <c r="Q599" s="19">
        <v>244993</v>
      </c>
    </row>
    <row r="600" spans="1:17" x14ac:dyDescent="0.25">
      <c r="A600" s="20" t="s">
        <v>577</v>
      </c>
      <c r="B600" s="19">
        <v>17269339</v>
      </c>
      <c r="C600" s="19">
        <v>17269339</v>
      </c>
      <c r="D600" s="19">
        <v>4303306</v>
      </c>
      <c r="E600" s="20">
        <v>120</v>
      </c>
      <c r="F600" s="19">
        <v>15878572</v>
      </c>
      <c r="G600" s="20">
        <v>116</v>
      </c>
      <c r="H600" s="19">
        <v>12618436</v>
      </c>
      <c r="I600" s="20">
        <v>102</v>
      </c>
      <c r="J600" s="19">
        <v>12856561</v>
      </c>
      <c r="K600" s="20">
        <v>47</v>
      </c>
      <c r="L600" s="19">
        <v>5817044</v>
      </c>
      <c r="M600" s="35">
        <v>17.71153846153846</v>
      </c>
      <c r="N600" s="35">
        <v>23.725268526118331</v>
      </c>
      <c r="O600" s="35">
        <f t="shared" si="13"/>
        <v>46.775065217391301</v>
      </c>
      <c r="P600" s="19">
        <v>2039661</v>
      </c>
      <c r="Q600" s="19">
        <v>0</v>
      </c>
    </row>
    <row r="601" spans="1:17" x14ac:dyDescent="0.25">
      <c r="A601" s="20" t="s">
        <v>578</v>
      </c>
      <c r="B601" s="19">
        <v>1240000</v>
      </c>
      <c r="C601" s="19">
        <v>1240000</v>
      </c>
      <c r="D601" s="19">
        <v>0</v>
      </c>
      <c r="E601" s="20">
        <v>1</v>
      </c>
      <c r="F601" s="19">
        <v>1240000</v>
      </c>
      <c r="G601" s="20">
        <v>1</v>
      </c>
      <c r="H601" s="19">
        <v>1240000</v>
      </c>
      <c r="I601" s="20">
        <v>0</v>
      </c>
      <c r="J601" s="19">
        <v>0</v>
      </c>
      <c r="K601" s="20">
        <v>0</v>
      </c>
      <c r="L601" s="19">
        <v>0</v>
      </c>
      <c r="M601" s="35">
        <v>0</v>
      </c>
      <c r="N601" s="35">
        <v>0</v>
      </c>
      <c r="O601" s="35">
        <f t="shared" si="13"/>
        <v>0</v>
      </c>
      <c r="P601" s="19">
        <v>0</v>
      </c>
      <c r="Q601" s="19">
        <v>0</v>
      </c>
    </row>
    <row r="602" spans="1:17" x14ac:dyDescent="0.25">
      <c r="A602" s="20" t="s">
        <v>579</v>
      </c>
      <c r="B602" s="19">
        <v>21364202</v>
      </c>
      <c r="C602" s="19">
        <v>21364202</v>
      </c>
      <c r="D602" s="19">
        <v>5446114</v>
      </c>
      <c r="E602" s="20">
        <v>9</v>
      </c>
      <c r="F602" s="19">
        <v>18667508</v>
      </c>
      <c r="G602" s="20">
        <v>10</v>
      </c>
      <c r="H602" s="19">
        <v>15198958</v>
      </c>
      <c r="I602" s="20">
        <v>10</v>
      </c>
      <c r="J602" s="19">
        <v>5446114</v>
      </c>
      <c r="K602" s="20">
        <v>3</v>
      </c>
      <c r="L602" s="19">
        <v>921664</v>
      </c>
      <c r="M602" s="35">
        <v>23.921153846153846</v>
      </c>
      <c r="N602" s="35">
        <v>26.308858539093361</v>
      </c>
      <c r="O602" s="35">
        <f t="shared" si="13"/>
        <v>59.19689130434783</v>
      </c>
      <c r="P602" s="19">
        <v>0</v>
      </c>
      <c r="Q602" s="19">
        <v>0</v>
      </c>
    </row>
    <row r="603" spans="1:17" x14ac:dyDescent="0.25">
      <c r="A603" s="20" t="s">
        <v>580</v>
      </c>
      <c r="B603" s="19">
        <v>2732816</v>
      </c>
      <c r="C603" s="19">
        <v>790848</v>
      </c>
      <c r="D603" s="19">
        <v>0</v>
      </c>
      <c r="E603" s="20">
        <v>1</v>
      </c>
      <c r="F603" s="19">
        <v>936158</v>
      </c>
      <c r="G603" s="20">
        <v>1</v>
      </c>
      <c r="H603" s="19">
        <v>936158</v>
      </c>
      <c r="I603" s="20">
        <v>1</v>
      </c>
      <c r="J603" s="19">
        <v>936158</v>
      </c>
      <c r="K603" s="20">
        <v>0</v>
      </c>
      <c r="L603" s="19">
        <v>0</v>
      </c>
      <c r="M603" s="35">
        <v>0</v>
      </c>
      <c r="N603" s="35">
        <v>0</v>
      </c>
      <c r="O603" s="35">
        <f t="shared" si="13"/>
        <v>0</v>
      </c>
      <c r="P603" s="19">
        <v>0</v>
      </c>
      <c r="Q603" s="19">
        <v>0</v>
      </c>
    </row>
    <row r="604" spans="1:17" x14ac:dyDescent="0.25">
      <c r="A604" s="20" t="s">
        <v>581</v>
      </c>
      <c r="B604" s="19">
        <v>1845928</v>
      </c>
      <c r="C604" s="19">
        <v>225479.53</v>
      </c>
      <c r="D604" s="19">
        <v>225479.53</v>
      </c>
      <c r="E604" s="20">
        <v>6</v>
      </c>
      <c r="F604" s="19">
        <v>300479.53000000003</v>
      </c>
      <c r="G604" s="20">
        <v>5</v>
      </c>
      <c r="H604" s="19">
        <v>225479.53</v>
      </c>
      <c r="I604" s="20">
        <v>5</v>
      </c>
      <c r="J604" s="19">
        <v>225479.53</v>
      </c>
      <c r="K604" s="20">
        <v>5</v>
      </c>
      <c r="L604" s="19">
        <v>225479.53</v>
      </c>
      <c r="M604" s="35">
        <v>1.5865384615384616E-4</v>
      </c>
      <c r="N604" s="35">
        <v>0.93949376244306559</v>
      </c>
      <c r="O604" s="35">
        <f t="shared" si="13"/>
        <v>2.4508644565217392</v>
      </c>
      <c r="P604" s="19">
        <v>0</v>
      </c>
      <c r="Q604" s="19">
        <v>0</v>
      </c>
    </row>
    <row r="605" spans="1:17" x14ac:dyDescent="0.25">
      <c r="A605" s="20" t="s">
        <v>582</v>
      </c>
      <c r="B605" s="19">
        <v>4095327</v>
      </c>
      <c r="C605" s="19">
        <v>3862322</v>
      </c>
      <c r="D605" s="19">
        <v>841712</v>
      </c>
      <c r="E605" s="20">
        <v>5</v>
      </c>
      <c r="F605" s="19">
        <v>3862322</v>
      </c>
      <c r="G605" s="20">
        <v>5</v>
      </c>
      <c r="H605" s="19">
        <v>3862322</v>
      </c>
      <c r="I605" s="20">
        <v>5</v>
      </c>
      <c r="J605" s="19">
        <v>3862322</v>
      </c>
      <c r="K605" s="20">
        <v>3</v>
      </c>
      <c r="L605" s="19">
        <v>841712</v>
      </c>
      <c r="M605" s="35">
        <v>1.6586538461538463</v>
      </c>
      <c r="N605" s="35">
        <v>5.936769422135729</v>
      </c>
      <c r="O605" s="35">
        <f t="shared" si="13"/>
        <v>9.1490434782608698</v>
      </c>
      <c r="P605" s="19">
        <v>0</v>
      </c>
      <c r="Q605" s="19">
        <v>0</v>
      </c>
    </row>
    <row r="606" spans="1:17" x14ac:dyDescent="0.25">
      <c r="A606" s="20" t="s">
        <v>583</v>
      </c>
      <c r="B606" s="19">
        <v>20148975</v>
      </c>
      <c r="C606" s="19">
        <v>19398975</v>
      </c>
      <c r="D606" s="19">
        <v>12754730</v>
      </c>
      <c r="E606" s="20">
        <v>6</v>
      </c>
      <c r="F606" s="19">
        <v>19398975</v>
      </c>
      <c r="G606" s="20">
        <v>6</v>
      </c>
      <c r="H606" s="19">
        <v>19398975</v>
      </c>
      <c r="I606" s="20">
        <v>6</v>
      </c>
      <c r="J606" s="19">
        <v>19398975</v>
      </c>
      <c r="K606" s="20">
        <v>3</v>
      </c>
      <c r="L606" s="19">
        <v>12773975</v>
      </c>
      <c r="M606" s="35">
        <v>114.88509615384615</v>
      </c>
      <c r="N606" s="35">
        <v>62.556423721100238</v>
      </c>
      <c r="O606" s="35">
        <f t="shared" si="13"/>
        <v>138.6383695652174</v>
      </c>
      <c r="P606" s="19">
        <v>0</v>
      </c>
      <c r="Q606" s="19">
        <v>0</v>
      </c>
    </row>
    <row r="607" spans="1:17" x14ac:dyDescent="0.25">
      <c r="A607" s="20" t="s">
        <v>584</v>
      </c>
      <c r="B607" s="19">
        <v>310000</v>
      </c>
      <c r="C607" s="19">
        <v>240295</v>
      </c>
      <c r="D607" s="19">
        <v>1966</v>
      </c>
      <c r="E607" s="20">
        <v>2</v>
      </c>
      <c r="F607" s="19">
        <v>240295</v>
      </c>
      <c r="G607" s="20">
        <v>2</v>
      </c>
      <c r="H607" s="19">
        <v>240295</v>
      </c>
      <c r="I607" s="20">
        <v>2</v>
      </c>
      <c r="J607" s="19">
        <v>240295</v>
      </c>
      <c r="K607" s="20">
        <v>0</v>
      </c>
      <c r="L607" s="19">
        <v>0</v>
      </c>
      <c r="M607" s="35">
        <v>0</v>
      </c>
      <c r="N607" s="35">
        <v>1.0856093451612901E-2</v>
      </c>
      <c r="O607" s="35">
        <f t="shared" si="13"/>
        <v>2.1369565217391303E-2</v>
      </c>
      <c r="P607" s="19">
        <v>142655</v>
      </c>
      <c r="Q607" s="19">
        <v>150315</v>
      </c>
    </row>
    <row r="608" spans="1:17" x14ac:dyDescent="0.25">
      <c r="A608" s="20" t="s">
        <v>585</v>
      </c>
      <c r="B608" s="19">
        <v>10862685</v>
      </c>
      <c r="C608" s="19">
        <v>5153700</v>
      </c>
      <c r="D608" s="19">
        <v>2389983</v>
      </c>
      <c r="E608" s="20">
        <v>5</v>
      </c>
      <c r="F608" s="19">
        <v>6050000</v>
      </c>
      <c r="G608" s="20">
        <v>4</v>
      </c>
      <c r="H608" s="19">
        <v>3303700</v>
      </c>
      <c r="I608" s="20">
        <v>4</v>
      </c>
      <c r="J608" s="19">
        <v>3303700</v>
      </c>
      <c r="K608" s="20">
        <v>0</v>
      </c>
      <c r="L608" s="19">
        <v>0</v>
      </c>
      <c r="M608" s="35">
        <v>6.2927884615384615</v>
      </c>
      <c r="N608" s="35">
        <v>12.029739012724512</v>
      </c>
      <c r="O608" s="35">
        <f t="shared" si="13"/>
        <v>25.978076086956523</v>
      </c>
      <c r="P608" s="19">
        <v>3593300</v>
      </c>
      <c r="Q608" s="19">
        <v>2543925</v>
      </c>
    </row>
    <row r="609" spans="1:17" x14ac:dyDescent="0.25">
      <c r="A609" s="20" t="s">
        <v>586</v>
      </c>
      <c r="B609" s="19">
        <v>3584821</v>
      </c>
      <c r="C609" s="19">
        <v>3549129.48</v>
      </c>
      <c r="D609" s="19">
        <v>0</v>
      </c>
      <c r="E609" s="20">
        <v>1</v>
      </c>
      <c r="F609" s="19">
        <v>3584821</v>
      </c>
      <c r="G609" s="20">
        <v>1</v>
      </c>
      <c r="H609" s="19">
        <v>3549129.48</v>
      </c>
      <c r="I609" s="20">
        <v>1</v>
      </c>
      <c r="J609" s="19">
        <v>3549129.48</v>
      </c>
      <c r="K609" s="20">
        <v>0</v>
      </c>
      <c r="L609" s="19">
        <v>0</v>
      </c>
      <c r="M609" s="35">
        <v>0</v>
      </c>
      <c r="N609" s="35">
        <v>0</v>
      </c>
      <c r="O609" s="35">
        <f t="shared" si="13"/>
        <v>0</v>
      </c>
      <c r="P609" s="19">
        <v>0</v>
      </c>
      <c r="Q609" s="19">
        <v>0</v>
      </c>
    </row>
    <row r="610" spans="1:17" x14ac:dyDescent="0.25">
      <c r="A610" s="20" t="s">
        <v>587</v>
      </c>
      <c r="B610" s="19">
        <v>3600000</v>
      </c>
      <c r="C610" s="19">
        <v>1663100</v>
      </c>
      <c r="D610" s="19">
        <v>0</v>
      </c>
      <c r="E610" s="20">
        <v>3</v>
      </c>
      <c r="F610" s="19">
        <v>2466311</v>
      </c>
      <c r="G610" s="20">
        <v>2</v>
      </c>
      <c r="H610" s="19">
        <v>1663100</v>
      </c>
      <c r="I610" s="20">
        <v>0</v>
      </c>
      <c r="J610" s="19">
        <v>0</v>
      </c>
      <c r="K610" s="20">
        <v>0</v>
      </c>
      <c r="L610" s="19">
        <v>0</v>
      </c>
      <c r="M610" s="35">
        <v>0</v>
      </c>
      <c r="N610" s="35">
        <v>0</v>
      </c>
      <c r="O610" s="35">
        <f t="shared" si="13"/>
        <v>0</v>
      </c>
      <c r="P610" s="19">
        <v>0</v>
      </c>
      <c r="Q610" s="19">
        <v>0</v>
      </c>
    </row>
    <row r="611" spans="1:17" x14ac:dyDescent="0.25">
      <c r="A611" s="20" t="s">
        <v>588</v>
      </c>
      <c r="B611" s="19">
        <v>29852320</v>
      </c>
      <c r="C611" s="19">
        <v>16352906</v>
      </c>
      <c r="D611" s="19">
        <v>3686.57</v>
      </c>
      <c r="E611" s="20">
        <v>2</v>
      </c>
      <c r="F611" s="19">
        <v>1733588</v>
      </c>
      <c r="G611" s="20">
        <v>1</v>
      </c>
      <c r="H611" s="19">
        <v>1533588</v>
      </c>
      <c r="I611" s="20">
        <v>0</v>
      </c>
      <c r="J611" s="19">
        <v>0</v>
      </c>
      <c r="K611" s="20">
        <v>0</v>
      </c>
      <c r="L611" s="19">
        <v>0</v>
      </c>
      <c r="M611" s="35">
        <v>0</v>
      </c>
      <c r="N611" s="35">
        <v>2.0151359476906352E-2</v>
      </c>
      <c r="O611" s="35">
        <f t="shared" si="13"/>
        <v>4.0071413043478263E-2</v>
      </c>
      <c r="P611" s="19">
        <v>0</v>
      </c>
      <c r="Q611" s="19">
        <v>0</v>
      </c>
    </row>
    <row r="612" spans="1:17" x14ac:dyDescent="0.25">
      <c r="A612" s="20" t="s">
        <v>589</v>
      </c>
      <c r="B612" s="19">
        <v>8690412</v>
      </c>
      <c r="C612" s="19">
        <v>1462200.1</v>
      </c>
      <c r="D612" s="19">
        <v>24333.75</v>
      </c>
      <c r="E612" s="20">
        <v>4</v>
      </c>
      <c r="F612" s="19">
        <v>1462200.1</v>
      </c>
      <c r="G612" s="20">
        <v>4</v>
      </c>
      <c r="H612" s="19">
        <v>1462200.1</v>
      </c>
      <c r="I612" s="20">
        <v>3</v>
      </c>
      <c r="J612" s="19">
        <v>1362760.1</v>
      </c>
      <c r="K612" s="20">
        <v>1</v>
      </c>
      <c r="L612" s="19">
        <v>16018</v>
      </c>
      <c r="M612" s="35">
        <v>0.60240384615384612</v>
      </c>
      <c r="N612" s="35">
        <v>0.1134530434030129</v>
      </c>
      <c r="O612" s="35">
        <f t="shared" si="13"/>
        <v>0.26449728260869565</v>
      </c>
      <c r="P612" s="19">
        <v>0</v>
      </c>
      <c r="Q612" s="19">
        <v>0</v>
      </c>
    </row>
    <row r="613" spans="1:17" x14ac:dyDescent="0.25">
      <c r="A613" s="20" t="s">
        <v>590</v>
      </c>
      <c r="B613" s="19">
        <v>7590980</v>
      </c>
      <c r="C613" s="19">
        <v>3846772</v>
      </c>
      <c r="D613" s="19">
        <v>0</v>
      </c>
      <c r="E613" s="20">
        <v>3</v>
      </c>
      <c r="F613" s="19">
        <v>3846772</v>
      </c>
      <c r="G613" s="20">
        <v>3</v>
      </c>
      <c r="H613" s="19">
        <v>3846772</v>
      </c>
      <c r="I613" s="20">
        <v>3</v>
      </c>
      <c r="J613" s="19">
        <v>3846772</v>
      </c>
      <c r="K613" s="20">
        <v>0</v>
      </c>
      <c r="L613" s="19">
        <v>0</v>
      </c>
      <c r="M613" s="35">
        <v>0</v>
      </c>
      <c r="N613" s="35">
        <v>0</v>
      </c>
      <c r="O613" s="35">
        <f t="shared" si="13"/>
        <v>0</v>
      </c>
      <c r="P613" s="19">
        <v>0</v>
      </c>
      <c r="Q613" s="19">
        <v>0</v>
      </c>
    </row>
    <row r="614" spans="1:17" x14ac:dyDescent="0.25">
      <c r="A614" s="20" t="s">
        <v>591</v>
      </c>
      <c r="B614" s="19">
        <v>913309</v>
      </c>
      <c r="C614" s="19">
        <v>456929</v>
      </c>
      <c r="D614" s="19">
        <v>21445</v>
      </c>
      <c r="E614" s="20">
        <v>8</v>
      </c>
      <c r="F614" s="19">
        <v>913309</v>
      </c>
      <c r="G614" s="20">
        <v>3</v>
      </c>
      <c r="H614" s="19">
        <v>456929</v>
      </c>
      <c r="I614" s="20">
        <v>3</v>
      </c>
      <c r="J614" s="19">
        <v>456929</v>
      </c>
      <c r="K614" s="20">
        <v>0</v>
      </c>
      <c r="L614" s="19">
        <v>0</v>
      </c>
      <c r="M614" s="35">
        <v>3.0288461538461538E-2</v>
      </c>
      <c r="N614" s="35">
        <v>0.14570617331615587</v>
      </c>
      <c r="O614" s="35">
        <f t="shared" si="13"/>
        <v>0.23309782608695653</v>
      </c>
      <c r="P614" s="19">
        <v>0</v>
      </c>
      <c r="Q614" s="19">
        <v>0</v>
      </c>
    </row>
    <row r="615" spans="1:17" x14ac:dyDescent="0.25">
      <c r="A615" s="20" t="s">
        <v>592</v>
      </c>
      <c r="B615" s="19">
        <v>8129407</v>
      </c>
      <c r="C615" s="19">
        <v>6170907</v>
      </c>
      <c r="D615" s="19">
        <v>5734500</v>
      </c>
      <c r="E615" s="20">
        <v>1</v>
      </c>
      <c r="F615" s="19">
        <v>436407</v>
      </c>
      <c r="G615" s="20">
        <v>1</v>
      </c>
      <c r="H615" s="19">
        <v>436407</v>
      </c>
      <c r="I615" s="20">
        <v>1</v>
      </c>
      <c r="J615" s="19">
        <v>436407</v>
      </c>
      <c r="K615" s="20">
        <v>1</v>
      </c>
      <c r="L615" s="19">
        <v>436407</v>
      </c>
      <c r="M615" s="35">
        <v>46.5</v>
      </c>
      <c r="N615" s="35">
        <v>21.75231979678173</v>
      </c>
      <c r="O615" s="35">
        <f t="shared" si="13"/>
        <v>62.331521739130437</v>
      </c>
      <c r="P615" s="19">
        <v>143593</v>
      </c>
      <c r="Q615" s="19">
        <v>143593</v>
      </c>
    </row>
    <row r="616" spans="1:17" x14ac:dyDescent="0.25">
      <c r="A616" s="20" t="s">
        <v>593</v>
      </c>
      <c r="B616" s="19">
        <v>9426469</v>
      </c>
      <c r="C616" s="19">
        <v>1694611</v>
      </c>
      <c r="D616" s="19">
        <v>685147</v>
      </c>
      <c r="E616" s="20">
        <v>8</v>
      </c>
      <c r="F616" s="19">
        <v>9426469</v>
      </c>
      <c r="G616" s="20">
        <v>7</v>
      </c>
      <c r="H616" s="19">
        <v>1694611</v>
      </c>
      <c r="I616" s="20">
        <v>7</v>
      </c>
      <c r="J616" s="19">
        <v>1694611</v>
      </c>
      <c r="K616" s="20">
        <v>0</v>
      </c>
      <c r="L616" s="19">
        <v>0</v>
      </c>
      <c r="M616" s="35">
        <v>3.1543269230769231</v>
      </c>
      <c r="N616" s="35">
        <v>3.2814696997234472</v>
      </c>
      <c r="O616" s="35">
        <f t="shared" ref="O616:O679" si="14">D616/92000</f>
        <v>7.4472500000000004</v>
      </c>
      <c r="P616" s="19">
        <v>224403</v>
      </c>
      <c r="Q616" s="19">
        <v>946010</v>
      </c>
    </row>
    <row r="617" spans="1:17" x14ac:dyDescent="0.25">
      <c r="A617" s="20" t="s">
        <v>594</v>
      </c>
      <c r="B617" s="19">
        <v>885922</v>
      </c>
      <c r="C617" s="19">
        <v>743706.25</v>
      </c>
      <c r="D617" s="19">
        <v>20000</v>
      </c>
      <c r="E617" s="20">
        <v>2</v>
      </c>
      <c r="F617" s="19">
        <v>723706.25</v>
      </c>
      <c r="G617" s="20">
        <v>2</v>
      </c>
      <c r="H617" s="19">
        <v>723706.25</v>
      </c>
      <c r="I617" s="20">
        <v>0</v>
      </c>
      <c r="J617" s="19">
        <v>0</v>
      </c>
      <c r="K617" s="20">
        <v>0</v>
      </c>
      <c r="L617" s="19">
        <v>0</v>
      </c>
      <c r="M617" s="35">
        <v>0.24519230769230768</v>
      </c>
      <c r="N617" s="35">
        <v>0.13668637014543469</v>
      </c>
      <c r="O617" s="35">
        <f t="shared" si="14"/>
        <v>0.21739130434782608</v>
      </c>
      <c r="P617" s="19">
        <v>0</v>
      </c>
      <c r="Q617" s="19">
        <v>0</v>
      </c>
    </row>
    <row r="618" spans="1:17" x14ac:dyDescent="0.25">
      <c r="A618" s="20" t="s">
        <v>595</v>
      </c>
      <c r="B618" s="19">
        <v>341099</v>
      </c>
      <c r="C618" s="19">
        <v>341099</v>
      </c>
      <c r="D618" s="19">
        <v>0</v>
      </c>
      <c r="E618" s="20">
        <v>1</v>
      </c>
      <c r="F618" s="19">
        <v>230000</v>
      </c>
      <c r="G618" s="20">
        <v>0</v>
      </c>
      <c r="H618" s="19">
        <v>230000</v>
      </c>
      <c r="I618" s="20">
        <v>0</v>
      </c>
      <c r="J618" s="19">
        <v>230000</v>
      </c>
      <c r="K618" s="20">
        <v>0</v>
      </c>
      <c r="L618" s="19">
        <v>0</v>
      </c>
      <c r="M618" s="35">
        <v>0</v>
      </c>
      <c r="N618" s="35">
        <v>0</v>
      </c>
      <c r="O618" s="35">
        <f t="shared" si="14"/>
        <v>0</v>
      </c>
      <c r="P618" s="19">
        <v>0</v>
      </c>
      <c r="Q618" s="19">
        <v>0</v>
      </c>
    </row>
    <row r="619" spans="1:17" x14ac:dyDescent="0.25">
      <c r="A619" s="20" t="s">
        <v>596</v>
      </c>
      <c r="B619" s="19">
        <v>1223819</v>
      </c>
      <c r="C619" s="19">
        <v>1223819</v>
      </c>
      <c r="D619" s="19">
        <v>0</v>
      </c>
      <c r="E619" s="20">
        <v>2</v>
      </c>
      <c r="F619" s="19">
        <v>1223819</v>
      </c>
      <c r="G619" s="20">
        <v>2</v>
      </c>
      <c r="H619" s="19">
        <v>1223819</v>
      </c>
      <c r="I619" s="20">
        <v>1</v>
      </c>
      <c r="J619" s="19">
        <v>76141</v>
      </c>
      <c r="K619" s="20">
        <v>0</v>
      </c>
      <c r="L619" s="19">
        <v>0</v>
      </c>
      <c r="M619" s="35">
        <v>0</v>
      </c>
      <c r="N619" s="35">
        <v>0</v>
      </c>
      <c r="O619" s="35">
        <f t="shared" si="14"/>
        <v>0</v>
      </c>
      <c r="P619" s="19">
        <v>0</v>
      </c>
      <c r="Q619" s="19">
        <v>0</v>
      </c>
    </row>
    <row r="620" spans="1:17" x14ac:dyDescent="0.25">
      <c r="A620" s="20" t="s">
        <v>597</v>
      </c>
      <c r="B620" s="19">
        <v>7326177</v>
      </c>
      <c r="C620" s="19">
        <v>3777255</v>
      </c>
      <c r="D620" s="19">
        <v>1132105</v>
      </c>
      <c r="E620" s="20">
        <v>6</v>
      </c>
      <c r="F620" s="19">
        <v>3777255</v>
      </c>
      <c r="G620" s="20">
        <v>6</v>
      </c>
      <c r="H620" s="19">
        <v>3777255</v>
      </c>
      <c r="I620" s="20">
        <v>6</v>
      </c>
      <c r="J620" s="19">
        <v>3777255</v>
      </c>
      <c r="K620" s="20">
        <v>3</v>
      </c>
      <c r="L620" s="19">
        <v>1250433</v>
      </c>
      <c r="M620" s="35">
        <v>3.0971153846153845</v>
      </c>
      <c r="N620" s="35">
        <v>6.0963158873774796</v>
      </c>
      <c r="O620" s="35">
        <f t="shared" si="14"/>
        <v>12.305489130434783</v>
      </c>
      <c r="P620" s="19">
        <v>0</v>
      </c>
      <c r="Q620" s="19">
        <v>0</v>
      </c>
    </row>
    <row r="621" spans="1:17" x14ac:dyDescent="0.25">
      <c r="A621" s="20" t="s">
        <v>598</v>
      </c>
      <c r="B621" s="19">
        <v>2800000</v>
      </c>
      <c r="C621" s="19">
        <v>2800000</v>
      </c>
      <c r="D621" s="19">
        <v>91724.47</v>
      </c>
      <c r="E621" s="20">
        <v>1</v>
      </c>
      <c r="F621" s="19">
        <v>2800000</v>
      </c>
      <c r="G621" s="20">
        <v>1</v>
      </c>
      <c r="H621" s="19">
        <v>2800000</v>
      </c>
      <c r="I621" s="20">
        <v>1</v>
      </c>
      <c r="J621" s="19">
        <v>2800000</v>
      </c>
      <c r="K621" s="20">
        <v>0</v>
      </c>
      <c r="L621" s="19">
        <v>2800000</v>
      </c>
      <c r="M621" s="35">
        <v>0.32932692307692307</v>
      </c>
      <c r="N621" s="35">
        <v>0.46036511493000004</v>
      </c>
      <c r="O621" s="35">
        <f t="shared" si="14"/>
        <v>0.99700510869565218</v>
      </c>
      <c r="P621" s="19">
        <v>0</v>
      </c>
      <c r="Q621" s="19">
        <v>0</v>
      </c>
    </row>
    <row r="622" spans="1:17" x14ac:dyDescent="0.25">
      <c r="A622" s="20" t="s">
        <v>310</v>
      </c>
      <c r="B622" s="19">
        <v>23419203</v>
      </c>
      <c r="C622" s="19">
        <v>20016733.25</v>
      </c>
      <c r="D622" s="19">
        <v>8672215.8300000001</v>
      </c>
      <c r="E622" s="20">
        <v>75</v>
      </c>
      <c r="F622" s="19">
        <v>20016733.25</v>
      </c>
      <c r="G622" s="20">
        <v>44</v>
      </c>
      <c r="H622" s="19">
        <v>19752311.539999999</v>
      </c>
      <c r="I622" s="20">
        <v>44</v>
      </c>
      <c r="J622" s="19">
        <v>19752311.539999999</v>
      </c>
      <c r="K622" s="20">
        <v>8</v>
      </c>
      <c r="L622" s="19">
        <v>3929878.48</v>
      </c>
      <c r="M622" s="35">
        <v>51.120673076923076</v>
      </c>
      <c r="N622" s="35">
        <v>33.971640146656547</v>
      </c>
      <c r="O622" s="35">
        <f t="shared" si="14"/>
        <v>94.263215543478267</v>
      </c>
      <c r="P622" s="19">
        <v>0</v>
      </c>
      <c r="Q622" s="19">
        <v>0</v>
      </c>
    </row>
    <row r="623" spans="1:17" x14ac:dyDescent="0.25">
      <c r="A623" s="18" t="s">
        <v>599</v>
      </c>
      <c r="B623" s="19">
        <v>18253478</v>
      </c>
      <c r="C623" s="19">
        <v>16734253</v>
      </c>
      <c r="D623" s="19">
        <v>7449990</v>
      </c>
      <c r="E623" s="20">
        <v>4</v>
      </c>
      <c r="F623" s="19">
        <v>16734253</v>
      </c>
      <c r="G623" s="20">
        <v>4</v>
      </c>
      <c r="H623" s="19">
        <v>16734253</v>
      </c>
      <c r="I623" s="20">
        <v>4</v>
      </c>
      <c r="J623" s="19">
        <v>16734253</v>
      </c>
      <c r="K623" s="20">
        <v>3</v>
      </c>
      <c r="L623" s="19">
        <v>7449990</v>
      </c>
      <c r="M623" s="35">
        <v>38.328365384615381</v>
      </c>
      <c r="N623" s="35">
        <v>46.358264809910786</v>
      </c>
      <c r="O623" s="35">
        <f t="shared" si="14"/>
        <v>80.978152173913045</v>
      </c>
      <c r="P623" s="19">
        <v>0</v>
      </c>
      <c r="Q623" s="19">
        <v>0</v>
      </c>
    </row>
    <row r="624" spans="1:17" x14ac:dyDescent="0.25">
      <c r="A624" s="20" t="s">
        <v>600</v>
      </c>
      <c r="B624" s="19">
        <v>420000</v>
      </c>
      <c r="C624" s="19">
        <v>344178</v>
      </c>
      <c r="D624" s="19">
        <v>344178</v>
      </c>
      <c r="E624" s="20">
        <v>1</v>
      </c>
      <c r="F624" s="19">
        <v>344178</v>
      </c>
      <c r="G624" s="20">
        <v>1</v>
      </c>
      <c r="H624" s="19">
        <v>344178</v>
      </c>
      <c r="I624" s="20">
        <v>1</v>
      </c>
      <c r="J624" s="19">
        <v>344178</v>
      </c>
      <c r="K624" s="20">
        <v>1</v>
      </c>
      <c r="L624" s="19">
        <v>344178</v>
      </c>
      <c r="M624" s="35">
        <v>0.46153846153846156</v>
      </c>
      <c r="N624" s="35">
        <v>2.4813701425708765</v>
      </c>
      <c r="O624" s="35">
        <f t="shared" si="14"/>
        <v>3.7410652173913044</v>
      </c>
      <c r="P624" s="19">
        <v>0</v>
      </c>
      <c r="Q624" s="19">
        <v>0</v>
      </c>
    </row>
    <row r="625" spans="1:17" x14ac:dyDescent="0.25">
      <c r="A625" s="20" t="s">
        <v>601</v>
      </c>
      <c r="B625" s="19">
        <v>1242494</v>
      </c>
      <c r="C625" s="19">
        <v>653246.99</v>
      </c>
      <c r="D625" s="19">
        <v>143569.37</v>
      </c>
      <c r="E625" s="20">
        <v>6</v>
      </c>
      <c r="F625" s="19">
        <v>610207.36</v>
      </c>
      <c r="G625" s="20">
        <v>5</v>
      </c>
      <c r="H625" s="19">
        <v>595207.36</v>
      </c>
      <c r="I625" s="20">
        <v>4</v>
      </c>
      <c r="J625" s="19">
        <v>59128</v>
      </c>
      <c r="K625" s="20">
        <v>3</v>
      </c>
      <c r="L625" s="19">
        <v>44328</v>
      </c>
      <c r="M625" s="35">
        <v>1.4317307692307693</v>
      </c>
      <c r="N625" s="35">
        <v>0.7128975865275301</v>
      </c>
      <c r="O625" s="35">
        <f t="shared" si="14"/>
        <v>1.5605366304347825</v>
      </c>
      <c r="P625" s="19">
        <v>20000</v>
      </c>
      <c r="Q625" s="19">
        <v>0</v>
      </c>
    </row>
    <row r="626" spans="1:17" x14ac:dyDescent="0.25">
      <c r="A626" s="20" t="s">
        <v>602</v>
      </c>
      <c r="B626" s="19">
        <v>2413099</v>
      </c>
      <c r="C626" s="19">
        <v>2237175</v>
      </c>
      <c r="D626" s="19">
        <v>561416</v>
      </c>
      <c r="E626" s="20">
        <v>13</v>
      </c>
      <c r="F626" s="19">
        <v>2265099</v>
      </c>
      <c r="G626" s="20">
        <v>8</v>
      </c>
      <c r="H626" s="19">
        <v>2237175</v>
      </c>
      <c r="I626" s="20">
        <v>7</v>
      </c>
      <c r="J626" s="19">
        <v>849076</v>
      </c>
      <c r="K626" s="20">
        <v>6</v>
      </c>
      <c r="L626" s="19">
        <v>349076</v>
      </c>
      <c r="M626" s="35">
        <v>0.47740384615384618</v>
      </c>
      <c r="N626" s="35">
        <v>3.7736258976823511</v>
      </c>
      <c r="O626" s="35">
        <f t="shared" si="14"/>
        <v>6.1023478260869561</v>
      </c>
      <c r="P626" s="19">
        <v>0</v>
      </c>
      <c r="Q626" s="19">
        <v>0</v>
      </c>
    </row>
    <row r="627" spans="1:17" x14ac:dyDescent="0.25">
      <c r="A627" s="20" t="s">
        <v>603</v>
      </c>
      <c r="B627" s="19">
        <v>5177500</v>
      </c>
      <c r="C627" s="19">
        <v>13500</v>
      </c>
      <c r="D627" s="19">
        <v>13500</v>
      </c>
      <c r="E627" s="20">
        <v>5</v>
      </c>
      <c r="F627" s="19">
        <v>4654403</v>
      </c>
      <c r="G627" s="20">
        <v>1</v>
      </c>
      <c r="H627" s="19">
        <v>13500</v>
      </c>
      <c r="I627" s="20">
        <v>1</v>
      </c>
      <c r="J627" s="19">
        <v>13500</v>
      </c>
      <c r="K627" s="20">
        <v>1</v>
      </c>
      <c r="L627" s="19">
        <v>13500</v>
      </c>
      <c r="M627" s="35">
        <v>0</v>
      </c>
      <c r="N627" s="35">
        <v>8.7615534763444872E-2</v>
      </c>
      <c r="O627" s="35">
        <f t="shared" si="14"/>
        <v>0.14673913043478262</v>
      </c>
      <c r="P627" s="19">
        <v>0</v>
      </c>
      <c r="Q627" s="19">
        <v>0</v>
      </c>
    </row>
    <row r="628" spans="1:17" x14ac:dyDescent="0.25">
      <c r="A628" s="20" t="s">
        <v>604</v>
      </c>
      <c r="B628" s="19">
        <v>4203803</v>
      </c>
      <c r="C628" s="19">
        <v>1477374</v>
      </c>
      <c r="D628" s="19">
        <v>0</v>
      </c>
      <c r="E628" s="20">
        <v>2</v>
      </c>
      <c r="F628" s="19">
        <v>4203803</v>
      </c>
      <c r="G628" s="20">
        <v>2</v>
      </c>
      <c r="H628" s="19">
        <v>4203803</v>
      </c>
      <c r="I628" s="20">
        <v>1</v>
      </c>
      <c r="J628" s="19">
        <v>1477374</v>
      </c>
      <c r="K628" s="20">
        <v>0</v>
      </c>
      <c r="L628" s="19">
        <v>0</v>
      </c>
      <c r="M628" s="35">
        <v>3.8461538461538464E-2</v>
      </c>
      <c r="N628" s="35">
        <v>0</v>
      </c>
      <c r="O628" s="35">
        <f t="shared" si="14"/>
        <v>0</v>
      </c>
      <c r="P628" s="19">
        <v>0</v>
      </c>
      <c r="Q628" s="19">
        <v>0</v>
      </c>
    </row>
    <row r="629" spans="1:17" x14ac:dyDescent="0.25">
      <c r="A629" s="20" t="s">
        <v>605</v>
      </c>
      <c r="B629" s="19">
        <v>12453995</v>
      </c>
      <c r="C629" s="19">
        <v>12329455</v>
      </c>
      <c r="D629" s="19">
        <v>5793278</v>
      </c>
      <c r="E629" s="20">
        <v>4</v>
      </c>
      <c r="F629" s="19">
        <v>6034976</v>
      </c>
      <c r="G629" s="20">
        <v>4</v>
      </c>
      <c r="H629" s="19">
        <v>6034976</v>
      </c>
      <c r="I629" s="20">
        <v>4</v>
      </c>
      <c r="J629" s="19">
        <v>6034976</v>
      </c>
      <c r="K629" s="20">
        <v>0</v>
      </c>
      <c r="L629" s="19">
        <v>0</v>
      </c>
      <c r="M629" s="35">
        <v>91.908173076923077</v>
      </c>
      <c r="N629" s="35">
        <v>30.116803246932545</v>
      </c>
      <c r="O629" s="35">
        <f t="shared" si="14"/>
        <v>62.97041304347826</v>
      </c>
      <c r="P629" s="19">
        <v>0</v>
      </c>
      <c r="Q629" s="19">
        <v>0</v>
      </c>
    </row>
    <row r="630" spans="1:17" x14ac:dyDescent="0.25">
      <c r="A630" s="20" t="s">
        <v>606</v>
      </c>
      <c r="B630" s="19">
        <v>580000</v>
      </c>
      <c r="C630" s="19">
        <v>54600</v>
      </c>
      <c r="D630" s="19">
        <v>0</v>
      </c>
      <c r="E630" s="20">
        <v>1</v>
      </c>
      <c r="F630" s="19">
        <v>54600</v>
      </c>
      <c r="G630" s="20">
        <v>1</v>
      </c>
      <c r="H630" s="19">
        <v>54600</v>
      </c>
      <c r="I630" s="20">
        <v>1</v>
      </c>
      <c r="J630" s="19">
        <v>54600</v>
      </c>
      <c r="K630" s="20">
        <v>0</v>
      </c>
      <c r="L630" s="19">
        <v>0</v>
      </c>
      <c r="M630" s="35">
        <v>0.10817307692307693</v>
      </c>
      <c r="N630" s="35">
        <v>0</v>
      </c>
      <c r="O630" s="35">
        <f t="shared" si="14"/>
        <v>0</v>
      </c>
      <c r="P630" s="19">
        <v>0</v>
      </c>
      <c r="Q630" s="19">
        <v>0</v>
      </c>
    </row>
    <row r="631" spans="1:17" x14ac:dyDescent="0.25">
      <c r="A631" s="20" t="s">
        <v>607</v>
      </c>
      <c r="B631" s="19">
        <v>960000</v>
      </c>
      <c r="C631" s="19">
        <v>0</v>
      </c>
      <c r="D631" s="19">
        <v>0</v>
      </c>
      <c r="E631" s="20">
        <v>0</v>
      </c>
      <c r="F631" s="19">
        <v>0</v>
      </c>
      <c r="G631" s="20">
        <v>0</v>
      </c>
      <c r="H631" s="19">
        <v>0</v>
      </c>
      <c r="I631" s="20">
        <v>0</v>
      </c>
      <c r="J631" s="19">
        <v>0</v>
      </c>
      <c r="K631" s="20">
        <v>0</v>
      </c>
      <c r="L631" s="19">
        <v>0</v>
      </c>
      <c r="M631" s="35">
        <v>0</v>
      </c>
      <c r="N631" s="35">
        <v>0</v>
      </c>
      <c r="O631" s="35">
        <f t="shared" si="14"/>
        <v>0</v>
      </c>
      <c r="P631" s="19">
        <v>0</v>
      </c>
      <c r="Q631" s="19">
        <v>0</v>
      </c>
    </row>
    <row r="632" spans="1:17" x14ac:dyDescent="0.25">
      <c r="A632" s="20" t="s">
        <v>608</v>
      </c>
      <c r="B632" s="19">
        <v>4197974</v>
      </c>
      <c r="C632" s="19">
        <v>2989341</v>
      </c>
      <c r="D632" s="19">
        <v>0</v>
      </c>
      <c r="E632" s="20">
        <v>1</v>
      </c>
      <c r="F632" s="19">
        <v>2612407</v>
      </c>
      <c r="G632" s="20">
        <v>1</v>
      </c>
      <c r="H632" s="19">
        <v>2612407</v>
      </c>
      <c r="I632" s="20">
        <v>0</v>
      </c>
      <c r="J632" s="19">
        <v>0</v>
      </c>
      <c r="K632" s="20">
        <v>0</v>
      </c>
      <c r="L632" s="19">
        <v>2612407</v>
      </c>
      <c r="M632" s="35">
        <v>0</v>
      </c>
      <c r="N632" s="35">
        <v>0</v>
      </c>
      <c r="O632" s="35">
        <f t="shared" si="14"/>
        <v>0</v>
      </c>
      <c r="P632" s="19">
        <v>0</v>
      </c>
      <c r="Q632" s="19">
        <v>0</v>
      </c>
    </row>
    <row r="633" spans="1:17" x14ac:dyDescent="0.25">
      <c r="A633" s="20" t="s">
        <v>609</v>
      </c>
      <c r="B633" s="19">
        <v>921976</v>
      </c>
      <c r="C633" s="19">
        <v>0</v>
      </c>
      <c r="D633" s="19">
        <v>0</v>
      </c>
      <c r="E633" s="20">
        <v>0</v>
      </c>
      <c r="F633" s="19">
        <v>0</v>
      </c>
      <c r="G633" s="20">
        <v>0</v>
      </c>
      <c r="H633" s="19">
        <v>0</v>
      </c>
      <c r="I633" s="20">
        <v>0</v>
      </c>
      <c r="J633" s="19">
        <v>0</v>
      </c>
      <c r="K633" s="20">
        <v>0</v>
      </c>
      <c r="L633" s="19">
        <v>0</v>
      </c>
      <c r="M633" s="35">
        <v>0</v>
      </c>
      <c r="N633" s="35">
        <v>0</v>
      </c>
      <c r="O633" s="35">
        <f t="shared" si="14"/>
        <v>0</v>
      </c>
      <c r="P633" s="19">
        <v>0</v>
      </c>
      <c r="Q633" s="19">
        <v>0</v>
      </c>
    </row>
    <row r="634" spans="1:17" x14ac:dyDescent="0.25">
      <c r="A634" s="20" t="s">
        <v>610</v>
      </c>
      <c r="B634" s="19">
        <v>9444886</v>
      </c>
      <c r="C634" s="19">
        <v>3760114</v>
      </c>
      <c r="D634" s="19">
        <v>0</v>
      </c>
      <c r="E634" s="20">
        <v>2</v>
      </c>
      <c r="F634" s="19">
        <v>3760114</v>
      </c>
      <c r="G634" s="20">
        <v>2</v>
      </c>
      <c r="H634" s="19">
        <v>3760114</v>
      </c>
      <c r="I634" s="20">
        <v>2</v>
      </c>
      <c r="J634" s="19">
        <v>3760114</v>
      </c>
      <c r="K634" s="20">
        <v>0</v>
      </c>
      <c r="L634" s="19">
        <v>0</v>
      </c>
      <c r="M634" s="35">
        <v>0</v>
      </c>
      <c r="N634" s="35">
        <v>0</v>
      </c>
      <c r="O634" s="35">
        <f t="shared" si="14"/>
        <v>0</v>
      </c>
      <c r="P634" s="19">
        <v>0</v>
      </c>
      <c r="Q634" s="19">
        <v>0</v>
      </c>
    </row>
    <row r="635" spans="1:17" x14ac:dyDescent="0.25">
      <c r="A635" s="20" t="s">
        <v>611</v>
      </c>
      <c r="B635" s="19">
        <v>922000</v>
      </c>
      <c r="C635" s="19">
        <v>247086</v>
      </c>
      <c r="D635" s="19">
        <v>49086</v>
      </c>
      <c r="E635" s="20">
        <v>3</v>
      </c>
      <c r="F635" s="19">
        <v>829800</v>
      </c>
      <c r="G635" s="20">
        <v>2</v>
      </c>
      <c r="H635" s="19">
        <v>703800</v>
      </c>
      <c r="I635" s="20">
        <v>2</v>
      </c>
      <c r="J635" s="19">
        <v>703800</v>
      </c>
      <c r="K635" s="20">
        <v>1</v>
      </c>
      <c r="L635" s="19">
        <v>49086</v>
      </c>
      <c r="M635" s="35">
        <v>3.701923076923077E-2</v>
      </c>
      <c r="N635" s="35">
        <v>0.2336214376461144</v>
      </c>
      <c r="O635" s="35">
        <f t="shared" si="14"/>
        <v>0.53354347826086956</v>
      </c>
      <c r="P635" s="19">
        <v>0</v>
      </c>
      <c r="Q635" s="19">
        <v>0</v>
      </c>
    </row>
    <row r="636" spans="1:17" x14ac:dyDescent="0.25">
      <c r="A636" s="20" t="s">
        <v>612</v>
      </c>
      <c r="B636" s="19">
        <v>879623</v>
      </c>
      <c r="C636" s="19">
        <v>756229.34</v>
      </c>
      <c r="D636" s="19">
        <v>24824</v>
      </c>
      <c r="E636" s="20">
        <v>9</v>
      </c>
      <c r="F636" s="19">
        <v>756229.34</v>
      </c>
      <c r="G636" s="20">
        <v>8</v>
      </c>
      <c r="H636" s="19">
        <v>356229.34</v>
      </c>
      <c r="I636" s="20">
        <v>8</v>
      </c>
      <c r="J636" s="19">
        <v>753029.34</v>
      </c>
      <c r="K636" s="20">
        <v>3</v>
      </c>
      <c r="L636" s="19">
        <v>182019.5</v>
      </c>
      <c r="M636" s="35">
        <v>0.98329326923076921</v>
      </c>
      <c r="N636" s="35">
        <v>0.11366679126080148</v>
      </c>
      <c r="O636" s="35">
        <f t="shared" si="14"/>
        <v>0.26982608695652172</v>
      </c>
      <c r="P636" s="19">
        <v>0</v>
      </c>
      <c r="Q636" s="19">
        <v>0</v>
      </c>
    </row>
    <row r="637" spans="1:17" x14ac:dyDescent="0.25">
      <c r="A637" s="20" t="s">
        <v>613</v>
      </c>
      <c r="B637" s="19">
        <v>427674</v>
      </c>
      <c r="C637" s="19">
        <v>0</v>
      </c>
      <c r="D637" s="19">
        <v>0</v>
      </c>
      <c r="E637" s="20">
        <v>0</v>
      </c>
      <c r="F637" s="19">
        <v>0</v>
      </c>
      <c r="G637" s="20">
        <v>0</v>
      </c>
      <c r="H637" s="19">
        <v>0</v>
      </c>
      <c r="I637" s="20">
        <v>0</v>
      </c>
      <c r="J637" s="19">
        <v>0</v>
      </c>
      <c r="K637" s="20">
        <v>0</v>
      </c>
      <c r="L637" s="19">
        <v>0</v>
      </c>
      <c r="M637" s="35">
        <v>0</v>
      </c>
      <c r="N637" s="35">
        <v>0</v>
      </c>
      <c r="O637" s="35">
        <f t="shared" si="14"/>
        <v>0</v>
      </c>
      <c r="P637" s="19">
        <v>0</v>
      </c>
      <c r="Q637" s="19">
        <v>0</v>
      </c>
    </row>
    <row r="638" spans="1:17" x14ac:dyDescent="0.25">
      <c r="A638" s="20" t="s">
        <v>614</v>
      </c>
      <c r="B638" s="19">
        <v>4718495</v>
      </c>
      <c r="C638" s="19">
        <v>4718495</v>
      </c>
      <c r="D638" s="19">
        <v>1246173</v>
      </c>
      <c r="E638" s="20">
        <v>5</v>
      </c>
      <c r="F638" s="19">
        <v>4717273</v>
      </c>
      <c r="G638" s="20">
        <v>5</v>
      </c>
      <c r="H638" s="19">
        <v>4717273</v>
      </c>
      <c r="I638" s="20">
        <v>5</v>
      </c>
      <c r="J638" s="19">
        <v>4717273</v>
      </c>
      <c r="K638" s="20">
        <v>3</v>
      </c>
      <c r="L638" s="19">
        <v>1244951</v>
      </c>
      <c r="M638" s="35">
        <v>0.37788461538461537</v>
      </c>
      <c r="N638" s="35">
        <v>9.0554347094758842</v>
      </c>
      <c r="O638" s="35">
        <f t="shared" si="14"/>
        <v>13.545358695652174</v>
      </c>
      <c r="P638" s="19">
        <v>0</v>
      </c>
      <c r="Q638" s="19">
        <v>0</v>
      </c>
    </row>
    <row r="639" spans="1:17" x14ac:dyDescent="0.25">
      <c r="A639" s="20" t="s">
        <v>312</v>
      </c>
      <c r="B639" s="19">
        <v>15153702</v>
      </c>
      <c r="C639" s="19">
        <v>13420487</v>
      </c>
      <c r="D639" s="19">
        <v>2539751</v>
      </c>
      <c r="E639" s="20">
        <v>9</v>
      </c>
      <c r="F639" s="19">
        <v>13420487</v>
      </c>
      <c r="G639" s="20">
        <v>9</v>
      </c>
      <c r="H639" s="19">
        <v>13420487</v>
      </c>
      <c r="I639" s="20">
        <v>9</v>
      </c>
      <c r="J639" s="19">
        <v>13420487</v>
      </c>
      <c r="K639" s="20">
        <v>3</v>
      </c>
      <c r="L639" s="19">
        <v>1818342</v>
      </c>
      <c r="M639" s="35">
        <v>41.443269230769232</v>
      </c>
      <c r="N639" s="35">
        <v>15.148502931563424</v>
      </c>
      <c r="O639" s="35">
        <f t="shared" si="14"/>
        <v>27.605989130434782</v>
      </c>
      <c r="P639" s="19">
        <v>0</v>
      </c>
      <c r="Q639" s="19">
        <v>0</v>
      </c>
    </row>
    <row r="640" spans="1:17" x14ac:dyDescent="0.25">
      <c r="A640" s="20" t="s">
        <v>313</v>
      </c>
      <c r="B640" s="19">
        <v>40649148</v>
      </c>
      <c r="C640" s="19">
        <v>40649148</v>
      </c>
      <c r="D640" s="19">
        <v>447761</v>
      </c>
      <c r="E640" s="20">
        <v>3</v>
      </c>
      <c r="F640" s="19">
        <v>30925749.640000001</v>
      </c>
      <c r="G640" s="20">
        <v>2</v>
      </c>
      <c r="H640" s="19">
        <v>23125749.640000001</v>
      </c>
      <c r="I640" s="20">
        <v>2</v>
      </c>
      <c r="J640" s="19">
        <v>23125749.640000001</v>
      </c>
      <c r="K640" s="20">
        <v>0</v>
      </c>
      <c r="L640" s="19">
        <v>0</v>
      </c>
      <c r="M640" s="35">
        <v>15.673076923076923</v>
      </c>
      <c r="N640" s="35">
        <v>2.5944698616398196</v>
      </c>
      <c r="O640" s="35">
        <f t="shared" si="14"/>
        <v>4.8669673913043479</v>
      </c>
      <c r="P640" s="19">
        <v>0</v>
      </c>
      <c r="Q640" s="19">
        <v>0</v>
      </c>
    </row>
    <row r="641" spans="1:17" x14ac:dyDescent="0.25">
      <c r="A641" s="20" t="s">
        <v>615</v>
      </c>
      <c r="B641" s="19">
        <v>2052316</v>
      </c>
      <c r="C641" s="19">
        <v>0</v>
      </c>
      <c r="D641" s="19">
        <v>0</v>
      </c>
      <c r="E641" s="20">
        <v>0</v>
      </c>
      <c r="F641" s="19">
        <v>0</v>
      </c>
      <c r="G641" s="20">
        <v>0</v>
      </c>
      <c r="H641" s="19">
        <v>0</v>
      </c>
      <c r="I641" s="20">
        <v>0</v>
      </c>
      <c r="J641" s="19">
        <v>0</v>
      </c>
      <c r="K641" s="20">
        <v>0</v>
      </c>
      <c r="L641" s="19">
        <v>0</v>
      </c>
      <c r="M641" s="35">
        <v>0</v>
      </c>
      <c r="N641" s="35">
        <v>0</v>
      </c>
      <c r="O641" s="35">
        <f t="shared" si="14"/>
        <v>0</v>
      </c>
      <c r="P641" s="19">
        <v>0</v>
      </c>
      <c r="Q641" s="19">
        <v>0</v>
      </c>
    </row>
    <row r="642" spans="1:17" x14ac:dyDescent="0.25">
      <c r="A642" s="20" t="s">
        <v>616</v>
      </c>
      <c r="B642" s="19">
        <v>9222783</v>
      </c>
      <c r="C642" s="19">
        <v>3992798</v>
      </c>
      <c r="D642" s="19">
        <v>620466</v>
      </c>
      <c r="E642" s="20">
        <v>41</v>
      </c>
      <c r="F642" s="19">
        <v>5975625</v>
      </c>
      <c r="G642" s="20">
        <v>33</v>
      </c>
      <c r="H642" s="19">
        <v>3903653</v>
      </c>
      <c r="I642" s="20">
        <v>33</v>
      </c>
      <c r="J642" s="19">
        <v>3903653</v>
      </c>
      <c r="K642" s="20">
        <v>13</v>
      </c>
      <c r="L642" s="19">
        <v>360766</v>
      </c>
      <c r="M642" s="35">
        <v>2.9812644230769227</v>
      </c>
      <c r="N642" s="35">
        <v>3.6489629459137372</v>
      </c>
      <c r="O642" s="35">
        <f t="shared" si="14"/>
        <v>6.7441956521739135</v>
      </c>
      <c r="P642" s="19">
        <v>1142700</v>
      </c>
      <c r="Q642" s="19">
        <v>732500</v>
      </c>
    </row>
    <row r="643" spans="1:17" x14ac:dyDescent="0.25">
      <c r="A643" s="20" t="s">
        <v>617</v>
      </c>
      <c r="B643" s="19">
        <v>2281044</v>
      </c>
      <c r="C643" s="19">
        <v>89267.35</v>
      </c>
      <c r="D643" s="19">
        <v>38017.35</v>
      </c>
      <c r="E643" s="20">
        <v>2</v>
      </c>
      <c r="F643" s="19">
        <v>289267.34999999998</v>
      </c>
      <c r="G643" s="20">
        <v>2</v>
      </c>
      <c r="H643" s="19">
        <v>251250</v>
      </c>
      <c r="I643" s="20">
        <v>1</v>
      </c>
      <c r="J643" s="19">
        <v>51250</v>
      </c>
      <c r="K643" s="20">
        <v>0</v>
      </c>
      <c r="L643" s="19">
        <v>0</v>
      </c>
      <c r="M643" s="35">
        <v>3.8461538461538464E-3</v>
      </c>
      <c r="N643" s="35">
        <v>0.14286159681000132</v>
      </c>
      <c r="O643" s="35">
        <f t="shared" si="14"/>
        <v>0.41323206521739131</v>
      </c>
      <c r="P643" s="19">
        <v>0</v>
      </c>
      <c r="Q643" s="19">
        <v>0</v>
      </c>
    </row>
    <row r="644" spans="1:17" x14ac:dyDescent="0.25">
      <c r="A644" s="20" t="s">
        <v>618</v>
      </c>
      <c r="B644" s="19">
        <v>12671992</v>
      </c>
      <c r="C644" s="19">
        <v>12671992</v>
      </c>
      <c r="D644" s="19">
        <v>264125.43</v>
      </c>
      <c r="E644" s="20">
        <v>5</v>
      </c>
      <c r="F644" s="19">
        <v>10748378</v>
      </c>
      <c r="G644" s="20">
        <v>5</v>
      </c>
      <c r="H644" s="19">
        <v>10748378</v>
      </c>
      <c r="I644" s="20">
        <v>5</v>
      </c>
      <c r="J644" s="19">
        <v>10748378</v>
      </c>
      <c r="K644" s="20">
        <v>0</v>
      </c>
      <c r="L644" s="19">
        <v>0</v>
      </c>
      <c r="M644" s="35">
        <v>0</v>
      </c>
      <c r="N644" s="35">
        <v>1.4842219929585572</v>
      </c>
      <c r="O644" s="35">
        <f t="shared" si="14"/>
        <v>2.8709285869565218</v>
      </c>
      <c r="P644" s="19">
        <v>0</v>
      </c>
      <c r="Q644" s="19">
        <v>0</v>
      </c>
    </row>
    <row r="645" spans="1:17" x14ac:dyDescent="0.25">
      <c r="A645" s="20" t="s">
        <v>619</v>
      </c>
      <c r="B645" s="19">
        <v>16050078</v>
      </c>
      <c r="C645" s="19">
        <v>15907559</v>
      </c>
      <c r="D645" s="19">
        <v>10804481</v>
      </c>
      <c r="E645" s="20">
        <v>3</v>
      </c>
      <c r="F645" s="19">
        <v>15889078</v>
      </c>
      <c r="G645" s="20">
        <v>3</v>
      </c>
      <c r="H645" s="19">
        <v>15889078</v>
      </c>
      <c r="I645" s="20">
        <v>3</v>
      </c>
      <c r="J645" s="19">
        <v>15889078</v>
      </c>
      <c r="K645" s="20">
        <v>2</v>
      </c>
      <c r="L645" s="19">
        <v>10786000</v>
      </c>
      <c r="M645" s="35">
        <v>28.983653846153846</v>
      </c>
      <c r="N645" s="35">
        <v>52.312479294089719</v>
      </c>
      <c r="O645" s="35">
        <f t="shared" si="14"/>
        <v>117.44001086956521</v>
      </c>
      <c r="P645" s="19">
        <v>0</v>
      </c>
      <c r="Q645" s="19">
        <v>0</v>
      </c>
    </row>
    <row r="646" spans="1:17" x14ac:dyDescent="0.25">
      <c r="A646" s="20" t="s">
        <v>620</v>
      </c>
      <c r="B646" s="19">
        <v>2334961</v>
      </c>
      <c r="C646" s="19">
        <v>2334961</v>
      </c>
      <c r="D646" s="19">
        <v>0</v>
      </c>
      <c r="E646" s="20">
        <v>1</v>
      </c>
      <c r="F646" s="19">
        <v>2334961</v>
      </c>
      <c r="G646" s="20">
        <v>1</v>
      </c>
      <c r="H646" s="19">
        <v>2334961</v>
      </c>
      <c r="I646" s="20">
        <v>1</v>
      </c>
      <c r="J646" s="19">
        <v>2334961</v>
      </c>
      <c r="K646" s="20">
        <v>0</v>
      </c>
      <c r="L646" s="19">
        <v>0</v>
      </c>
      <c r="M646" s="35">
        <v>0</v>
      </c>
      <c r="N646" s="35">
        <v>0</v>
      </c>
      <c r="O646" s="35">
        <f t="shared" si="14"/>
        <v>0</v>
      </c>
      <c r="P646" s="19">
        <v>0</v>
      </c>
      <c r="Q646" s="19">
        <v>0</v>
      </c>
    </row>
    <row r="647" spans="1:17" x14ac:dyDescent="0.25">
      <c r="A647" s="18" t="s">
        <v>621</v>
      </c>
      <c r="B647" s="19">
        <v>10603305</v>
      </c>
      <c r="C647" s="19">
        <v>10603305</v>
      </c>
      <c r="D647" s="19">
        <v>1822748.94</v>
      </c>
      <c r="E647" s="20">
        <v>2</v>
      </c>
      <c r="F647" s="19">
        <v>10603305</v>
      </c>
      <c r="G647" s="20">
        <v>2</v>
      </c>
      <c r="H647" s="19">
        <v>10603305</v>
      </c>
      <c r="I647" s="20">
        <v>2</v>
      </c>
      <c r="J647" s="19">
        <v>10603305</v>
      </c>
      <c r="K647" s="20">
        <v>0</v>
      </c>
      <c r="L647" s="19">
        <v>10603305</v>
      </c>
      <c r="M647" s="35">
        <v>6.5871394230769234</v>
      </c>
      <c r="N647" s="35">
        <v>6.8592955688914063</v>
      </c>
      <c r="O647" s="35">
        <f t="shared" si="14"/>
        <v>19.812488478260867</v>
      </c>
      <c r="P647" s="19">
        <v>0</v>
      </c>
      <c r="Q647" s="19">
        <v>0</v>
      </c>
    </row>
    <row r="648" spans="1:17" x14ac:dyDescent="0.25">
      <c r="A648" s="20" t="s">
        <v>622</v>
      </c>
      <c r="B648" s="19">
        <v>26301238</v>
      </c>
      <c r="C648" s="19">
        <v>23953680</v>
      </c>
      <c r="D648" s="19">
        <v>7567977</v>
      </c>
      <c r="E648" s="20">
        <v>87</v>
      </c>
      <c r="F648" s="19">
        <v>26174170</v>
      </c>
      <c r="G648" s="20">
        <v>87</v>
      </c>
      <c r="H648" s="19">
        <v>26166713</v>
      </c>
      <c r="I648" s="20">
        <v>46</v>
      </c>
      <c r="J648" s="19">
        <v>9342721</v>
      </c>
      <c r="K648" s="20">
        <v>41</v>
      </c>
      <c r="L648" s="19">
        <v>7859721</v>
      </c>
      <c r="M648" s="35">
        <v>16.415865384615383</v>
      </c>
      <c r="N648" s="35">
        <v>52.166318787571925</v>
      </c>
      <c r="O648" s="35">
        <f t="shared" si="14"/>
        <v>82.260619565217397</v>
      </c>
      <c r="P648" s="19">
        <v>0</v>
      </c>
      <c r="Q648" s="19">
        <v>0</v>
      </c>
    </row>
    <row r="649" spans="1:17" x14ac:dyDescent="0.25">
      <c r="A649" s="20" t="s">
        <v>623</v>
      </c>
      <c r="B649" s="19">
        <v>2549421</v>
      </c>
      <c r="C649" s="19">
        <v>2167455</v>
      </c>
      <c r="D649" s="19">
        <v>155461</v>
      </c>
      <c r="E649" s="20">
        <v>4</v>
      </c>
      <c r="F649" s="19">
        <v>2077455</v>
      </c>
      <c r="G649" s="20">
        <v>4</v>
      </c>
      <c r="H649" s="19">
        <v>2077455</v>
      </c>
      <c r="I649" s="20">
        <v>3</v>
      </c>
      <c r="J649" s="19">
        <v>1747455</v>
      </c>
      <c r="K649" s="20">
        <v>1</v>
      </c>
      <c r="L649" s="19">
        <v>148410</v>
      </c>
      <c r="M649" s="35">
        <v>4.3269230769230772E-3</v>
      </c>
      <c r="N649" s="35">
        <v>0.8480049760298255</v>
      </c>
      <c r="O649" s="35">
        <f t="shared" si="14"/>
        <v>1.6897934782608697</v>
      </c>
      <c r="P649" s="19">
        <v>193505</v>
      </c>
      <c r="Q649" s="19">
        <v>73963.820000000007</v>
      </c>
    </row>
    <row r="650" spans="1:17" x14ac:dyDescent="0.25">
      <c r="A650" s="20" t="s">
        <v>314</v>
      </c>
      <c r="B650" s="19">
        <v>10046163</v>
      </c>
      <c r="C650" s="19">
        <v>2044539</v>
      </c>
      <c r="D650" s="19">
        <v>104755</v>
      </c>
      <c r="E650" s="20">
        <v>25</v>
      </c>
      <c r="F650" s="19">
        <v>2911258</v>
      </c>
      <c r="G650" s="20">
        <v>21</v>
      </c>
      <c r="H650" s="19">
        <v>2149294</v>
      </c>
      <c r="I650" s="20">
        <v>15</v>
      </c>
      <c r="J650" s="19">
        <v>2088412</v>
      </c>
      <c r="K650" s="20">
        <v>2</v>
      </c>
      <c r="L650" s="19">
        <v>44985</v>
      </c>
      <c r="M650" s="35">
        <v>4.1113461538461538</v>
      </c>
      <c r="N650" s="35">
        <v>0.58907375502829684</v>
      </c>
      <c r="O650" s="35">
        <f t="shared" si="14"/>
        <v>1.1386413043478261</v>
      </c>
      <c r="P650" s="19">
        <v>72695</v>
      </c>
      <c r="Q650" s="19">
        <v>0</v>
      </c>
    </row>
    <row r="651" spans="1:17" x14ac:dyDescent="0.25">
      <c r="A651" s="20" t="s">
        <v>624</v>
      </c>
      <c r="B651" s="19">
        <v>1658000</v>
      </c>
      <c r="C651" s="19">
        <v>462700</v>
      </c>
      <c r="D651" s="19">
        <v>29763.06</v>
      </c>
      <c r="E651" s="20">
        <v>1</v>
      </c>
      <c r="F651" s="19">
        <v>462700</v>
      </c>
      <c r="G651" s="20">
        <v>1</v>
      </c>
      <c r="H651" s="19">
        <v>462700</v>
      </c>
      <c r="I651" s="20">
        <v>1</v>
      </c>
      <c r="J651" s="19">
        <v>462700</v>
      </c>
      <c r="K651" s="20">
        <v>0</v>
      </c>
      <c r="L651" s="19">
        <v>0</v>
      </c>
      <c r="M651" s="35">
        <v>0.22836538461538461</v>
      </c>
      <c r="N651" s="35">
        <v>0.10721196337700845</v>
      </c>
      <c r="O651" s="35">
        <f t="shared" si="14"/>
        <v>0.32351152173913045</v>
      </c>
      <c r="P651" s="19">
        <v>0</v>
      </c>
      <c r="Q651" s="19">
        <v>0</v>
      </c>
    </row>
    <row r="652" spans="1:17" x14ac:dyDescent="0.25">
      <c r="A652" s="20" t="s">
        <v>625</v>
      </c>
      <c r="B652" s="19">
        <v>5791200</v>
      </c>
      <c r="C652" s="19">
        <v>2035000</v>
      </c>
      <c r="D652" s="19">
        <v>0</v>
      </c>
      <c r="E652" s="20">
        <v>1</v>
      </c>
      <c r="F652" s="19">
        <v>2035000</v>
      </c>
      <c r="G652" s="20">
        <v>1</v>
      </c>
      <c r="H652" s="19">
        <v>2035000</v>
      </c>
      <c r="I652" s="20">
        <v>1</v>
      </c>
      <c r="J652" s="19">
        <v>2035000</v>
      </c>
      <c r="K652" s="20">
        <v>0</v>
      </c>
      <c r="L652" s="19">
        <v>0</v>
      </c>
      <c r="M652" s="35">
        <v>0</v>
      </c>
      <c r="N652" s="35">
        <v>0</v>
      </c>
      <c r="O652" s="35">
        <f t="shared" si="14"/>
        <v>0</v>
      </c>
      <c r="P652" s="19">
        <v>0</v>
      </c>
      <c r="Q652" s="19">
        <v>0</v>
      </c>
    </row>
    <row r="653" spans="1:17" x14ac:dyDescent="0.25">
      <c r="A653" s="20" t="s">
        <v>626</v>
      </c>
      <c r="B653" s="19">
        <v>2073000</v>
      </c>
      <c r="C653" s="19">
        <v>1197184</v>
      </c>
      <c r="D653" s="19">
        <v>347328</v>
      </c>
      <c r="E653" s="20">
        <v>3</v>
      </c>
      <c r="F653" s="19">
        <v>1197184</v>
      </c>
      <c r="G653" s="20">
        <v>3</v>
      </c>
      <c r="H653" s="19">
        <v>1197184</v>
      </c>
      <c r="I653" s="20">
        <v>2</v>
      </c>
      <c r="J653" s="19">
        <v>368058</v>
      </c>
      <c r="K653" s="20">
        <v>2</v>
      </c>
      <c r="L653" s="19">
        <v>368058</v>
      </c>
      <c r="M653" s="35">
        <v>2.403846153846154E-4</v>
      </c>
      <c r="N653" s="35">
        <v>1.6272209636882993</v>
      </c>
      <c r="O653" s="35">
        <f t="shared" si="14"/>
        <v>3.7753043478260868</v>
      </c>
      <c r="P653" s="19">
        <v>0</v>
      </c>
      <c r="Q653" s="19">
        <v>0</v>
      </c>
    </row>
    <row r="654" spans="1:17" x14ac:dyDescent="0.25">
      <c r="A654" s="20" t="s">
        <v>627</v>
      </c>
      <c r="B654" s="19">
        <v>3155510</v>
      </c>
      <c r="C654" s="19">
        <v>664537</v>
      </c>
      <c r="D654" s="19">
        <v>245604</v>
      </c>
      <c r="E654" s="20">
        <v>31</v>
      </c>
      <c r="F654" s="19">
        <v>689537</v>
      </c>
      <c r="G654" s="20">
        <v>30</v>
      </c>
      <c r="H654" s="19">
        <v>664537</v>
      </c>
      <c r="I654" s="20">
        <v>28</v>
      </c>
      <c r="J654" s="19">
        <v>674814</v>
      </c>
      <c r="K654" s="20">
        <v>26</v>
      </c>
      <c r="L654" s="19">
        <v>245604</v>
      </c>
      <c r="M654" s="35">
        <v>2.6692307692307691</v>
      </c>
      <c r="N654" s="35">
        <v>1.3024295385599221</v>
      </c>
      <c r="O654" s="35">
        <f t="shared" si="14"/>
        <v>2.6696086956521738</v>
      </c>
      <c r="P654" s="19">
        <v>0</v>
      </c>
      <c r="Q654" s="19">
        <v>0</v>
      </c>
    </row>
    <row r="655" spans="1:17" x14ac:dyDescent="0.25">
      <c r="A655" s="20" t="s">
        <v>628</v>
      </c>
      <c r="B655" s="19">
        <v>2970523</v>
      </c>
      <c r="C655" s="19">
        <v>1512262</v>
      </c>
      <c r="D655" s="19">
        <v>1416347</v>
      </c>
      <c r="E655" s="20">
        <v>9</v>
      </c>
      <c r="F655" s="19">
        <v>1512262</v>
      </c>
      <c r="G655" s="20">
        <v>9</v>
      </c>
      <c r="H655" s="19">
        <v>1512262</v>
      </c>
      <c r="I655" s="20">
        <v>9</v>
      </c>
      <c r="J655" s="19">
        <v>1512262</v>
      </c>
      <c r="K655" s="20">
        <v>5</v>
      </c>
      <c r="L655" s="19">
        <v>1379852</v>
      </c>
      <c r="M655" s="35">
        <v>1.2850961538461538</v>
      </c>
      <c r="N655" s="35">
        <v>7.8016514977298526</v>
      </c>
      <c r="O655" s="35">
        <f t="shared" si="14"/>
        <v>15.395076086956522</v>
      </c>
      <c r="P655" s="19">
        <v>0</v>
      </c>
      <c r="Q655" s="19">
        <v>0</v>
      </c>
    </row>
    <row r="656" spans="1:17" x14ac:dyDescent="0.25">
      <c r="A656" s="20" t="s">
        <v>629</v>
      </c>
      <c r="B656" s="19">
        <v>16470000</v>
      </c>
      <c r="C656" s="19">
        <v>3121963</v>
      </c>
      <c r="D656" s="19">
        <v>2933382</v>
      </c>
      <c r="E656" s="20">
        <v>6</v>
      </c>
      <c r="F656" s="19">
        <v>10117372</v>
      </c>
      <c r="G656" s="20">
        <v>6</v>
      </c>
      <c r="H656" s="19">
        <v>10117372</v>
      </c>
      <c r="I656" s="20">
        <v>6</v>
      </c>
      <c r="J656" s="19">
        <v>12598000</v>
      </c>
      <c r="K656" s="20">
        <v>1</v>
      </c>
      <c r="L656" s="19">
        <v>1500000</v>
      </c>
      <c r="M656" s="35">
        <v>10.048076923076923</v>
      </c>
      <c r="N656" s="35">
        <v>14.40994155632302</v>
      </c>
      <c r="O656" s="35">
        <f t="shared" si="14"/>
        <v>31.884586956521741</v>
      </c>
      <c r="P656" s="19">
        <v>0</v>
      </c>
      <c r="Q656" s="19">
        <v>0</v>
      </c>
    </row>
    <row r="657" spans="1:17" x14ac:dyDescent="0.25">
      <c r="A657" s="20" t="s">
        <v>630</v>
      </c>
      <c r="B657" s="19">
        <v>6504517</v>
      </c>
      <c r="C657" s="19">
        <v>5404061</v>
      </c>
      <c r="D657" s="19">
        <v>253446</v>
      </c>
      <c r="E657" s="20">
        <v>8</v>
      </c>
      <c r="F657" s="19">
        <v>5656061</v>
      </c>
      <c r="G657" s="20">
        <v>7</v>
      </c>
      <c r="H657" s="19">
        <v>5404061</v>
      </c>
      <c r="I657" s="20">
        <v>7</v>
      </c>
      <c r="J657" s="19">
        <v>5404061</v>
      </c>
      <c r="K657" s="20">
        <v>3</v>
      </c>
      <c r="L657" s="19">
        <v>253446</v>
      </c>
      <c r="M657" s="35">
        <v>0.60168269230769234</v>
      </c>
      <c r="N657" s="35">
        <v>1.4236472981505532</v>
      </c>
      <c r="O657" s="35">
        <f t="shared" si="14"/>
        <v>2.7548478260869564</v>
      </c>
      <c r="P657" s="19">
        <v>3342732.67</v>
      </c>
      <c r="Q657" s="19">
        <v>1635385.33</v>
      </c>
    </row>
    <row r="658" spans="1:17" x14ac:dyDescent="0.25">
      <c r="A658" s="20" t="s">
        <v>631</v>
      </c>
      <c r="B658" s="19">
        <v>2467500</v>
      </c>
      <c r="C658" s="19">
        <v>2263933.81</v>
      </c>
      <c r="D658" s="19">
        <v>101411.45</v>
      </c>
      <c r="E658" s="20">
        <v>9</v>
      </c>
      <c r="F658" s="19">
        <v>2263933.81</v>
      </c>
      <c r="G658" s="20">
        <v>7</v>
      </c>
      <c r="H658" s="19">
        <v>2129529.81</v>
      </c>
      <c r="I658" s="20">
        <v>7</v>
      </c>
      <c r="J658" s="19">
        <v>2129529.81</v>
      </c>
      <c r="K658" s="20">
        <v>2</v>
      </c>
      <c r="L658" s="19">
        <v>101411.45</v>
      </c>
      <c r="M658" s="35">
        <v>4.1826923076923074E-2</v>
      </c>
      <c r="N658" s="35">
        <v>0.68105642417176115</v>
      </c>
      <c r="O658" s="35">
        <f t="shared" si="14"/>
        <v>1.1022983695652173</v>
      </c>
      <c r="P658" s="19">
        <v>0</v>
      </c>
      <c r="Q658" s="19">
        <v>0</v>
      </c>
    </row>
    <row r="659" spans="1:17" x14ac:dyDescent="0.25">
      <c r="A659" s="20" t="s">
        <v>632</v>
      </c>
      <c r="B659" s="19">
        <v>21416719</v>
      </c>
      <c r="C659" s="19">
        <v>21416719</v>
      </c>
      <c r="D659" s="19">
        <v>15507821</v>
      </c>
      <c r="E659" s="20">
        <v>108</v>
      </c>
      <c r="F659" s="19">
        <v>20308795</v>
      </c>
      <c r="G659" s="20">
        <v>106</v>
      </c>
      <c r="H659" s="19">
        <v>20151070</v>
      </c>
      <c r="I659" s="20">
        <v>106</v>
      </c>
      <c r="J659" s="19">
        <v>20151070</v>
      </c>
      <c r="K659" s="20">
        <v>47</v>
      </c>
      <c r="L659" s="19">
        <v>9059966</v>
      </c>
      <c r="M659" s="35">
        <v>7.7822115384615387</v>
      </c>
      <c r="N659" s="35">
        <v>87.47951072549445</v>
      </c>
      <c r="O659" s="35">
        <f t="shared" si="14"/>
        <v>168.56327173913044</v>
      </c>
      <c r="P659" s="19">
        <v>1890000</v>
      </c>
      <c r="Q659" s="19">
        <v>1298744</v>
      </c>
    </row>
    <row r="660" spans="1:17" x14ac:dyDescent="0.25">
      <c r="A660" s="20" t="s">
        <v>633</v>
      </c>
      <c r="B660" s="19">
        <v>70940537</v>
      </c>
      <c r="C660" s="19">
        <v>70940537</v>
      </c>
      <c r="D660" s="19">
        <v>35156172</v>
      </c>
      <c r="E660" s="20">
        <v>1</v>
      </c>
      <c r="F660" s="19">
        <v>35784365</v>
      </c>
      <c r="G660" s="20">
        <v>1</v>
      </c>
      <c r="H660" s="19">
        <v>35784365</v>
      </c>
      <c r="I660" s="20">
        <v>1</v>
      </c>
      <c r="J660" s="19">
        <v>35784365</v>
      </c>
      <c r="K660" s="20">
        <v>0</v>
      </c>
      <c r="L660" s="19">
        <v>0</v>
      </c>
      <c r="M660" s="35">
        <v>127.9673076923077</v>
      </c>
      <c r="N660" s="35">
        <v>211.36750533188663</v>
      </c>
      <c r="O660" s="35">
        <f t="shared" si="14"/>
        <v>382.13230434782611</v>
      </c>
      <c r="P660" s="19">
        <v>0</v>
      </c>
      <c r="Q660" s="19">
        <v>0</v>
      </c>
    </row>
    <row r="661" spans="1:17" x14ac:dyDescent="0.25">
      <c r="A661" s="20" t="s">
        <v>634</v>
      </c>
      <c r="B661" s="19">
        <v>1314011</v>
      </c>
      <c r="C661" s="19">
        <v>0</v>
      </c>
      <c r="D661" s="19">
        <v>0</v>
      </c>
      <c r="E661" s="20">
        <v>0</v>
      </c>
      <c r="F661" s="19">
        <v>0</v>
      </c>
      <c r="G661" s="20">
        <v>0</v>
      </c>
      <c r="H661" s="19">
        <v>0</v>
      </c>
      <c r="I661" s="20">
        <v>0</v>
      </c>
      <c r="J661" s="19">
        <v>0</v>
      </c>
      <c r="K661" s="20">
        <v>0</v>
      </c>
      <c r="L661" s="19">
        <v>0</v>
      </c>
      <c r="M661" s="35">
        <v>0</v>
      </c>
      <c r="N661" s="35">
        <v>0</v>
      </c>
      <c r="O661" s="35">
        <f t="shared" si="14"/>
        <v>0</v>
      </c>
      <c r="P661" s="19">
        <v>0</v>
      </c>
      <c r="Q661" s="19">
        <v>0</v>
      </c>
    </row>
    <row r="662" spans="1:17" x14ac:dyDescent="0.25">
      <c r="A662" s="20" t="s">
        <v>635</v>
      </c>
      <c r="B662" s="19">
        <v>1468346</v>
      </c>
      <c r="C662" s="19">
        <v>0</v>
      </c>
      <c r="D662" s="19">
        <v>0</v>
      </c>
      <c r="E662" s="20">
        <v>3</v>
      </c>
      <c r="F662" s="19">
        <v>1468346</v>
      </c>
      <c r="G662" s="20">
        <v>0</v>
      </c>
      <c r="H662" s="19">
        <v>0</v>
      </c>
      <c r="I662" s="20">
        <v>0</v>
      </c>
      <c r="J662" s="19">
        <v>0</v>
      </c>
      <c r="K662" s="20">
        <v>0</v>
      </c>
      <c r="L662" s="19">
        <v>0</v>
      </c>
      <c r="M662" s="35">
        <v>0</v>
      </c>
      <c r="N662" s="35">
        <v>0</v>
      </c>
      <c r="O662" s="35">
        <f t="shared" si="14"/>
        <v>0</v>
      </c>
      <c r="P662" s="19">
        <v>0</v>
      </c>
      <c r="Q662" s="19">
        <v>0</v>
      </c>
    </row>
    <row r="663" spans="1:17" x14ac:dyDescent="0.25">
      <c r="A663" s="20" t="s">
        <v>636</v>
      </c>
      <c r="B663" s="19">
        <v>2861382</v>
      </c>
      <c r="C663" s="19">
        <v>1986382</v>
      </c>
      <c r="D663" s="19">
        <v>1986382</v>
      </c>
      <c r="E663" s="20">
        <v>2</v>
      </c>
      <c r="F663" s="19">
        <v>1986382</v>
      </c>
      <c r="G663" s="20">
        <v>2</v>
      </c>
      <c r="H663" s="19">
        <v>1986382</v>
      </c>
      <c r="I663" s="20">
        <v>2</v>
      </c>
      <c r="J663" s="19">
        <v>1986382</v>
      </c>
      <c r="K663" s="20">
        <v>2</v>
      </c>
      <c r="L663" s="19">
        <v>1986382</v>
      </c>
      <c r="M663" s="35">
        <v>14.54326923076923</v>
      </c>
      <c r="N663" s="35">
        <v>11.92211318045471</v>
      </c>
      <c r="O663" s="35">
        <f t="shared" si="14"/>
        <v>21.591108695652174</v>
      </c>
      <c r="P663" s="19">
        <v>0</v>
      </c>
      <c r="Q663" s="19">
        <v>0</v>
      </c>
    </row>
    <row r="664" spans="1:17" x14ac:dyDescent="0.25">
      <c r="A664" s="20" t="s">
        <v>637</v>
      </c>
      <c r="B664" s="19">
        <v>500000</v>
      </c>
      <c r="C664" s="19">
        <v>354520</v>
      </c>
      <c r="D664" s="19">
        <v>0</v>
      </c>
      <c r="E664" s="20">
        <v>2</v>
      </c>
      <c r="F664" s="19">
        <v>471520</v>
      </c>
      <c r="G664" s="20">
        <v>1</v>
      </c>
      <c r="H664" s="19">
        <v>354520</v>
      </c>
      <c r="I664" s="20">
        <v>0</v>
      </c>
      <c r="J664" s="19">
        <v>0</v>
      </c>
      <c r="K664" s="20">
        <v>0</v>
      </c>
      <c r="L664" s="19">
        <v>0</v>
      </c>
      <c r="M664" s="35">
        <v>0</v>
      </c>
      <c r="N664" s="35">
        <v>0</v>
      </c>
      <c r="O664" s="35">
        <f t="shared" si="14"/>
        <v>0</v>
      </c>
      <c r="P664" s="19">
        <v>0</v>
      </c>
      <c r="Q664" s="19">
        <v>0</v>
      </c>
    </row>
    <row r="665" spans="1:17" x14ac:dyDescent="0.25">
      <c r="A665" s="20" t="s">
        <v>638</v>
      </c>
      <c r="B665" s="19">
        <v>570000</v>
      </c>
      <c r="C665" s="19">
        <v>0</v>
      </c>
      <c r="D665" s="19">
        <v>0</v>
      </c>
      <c r="E665" s="20">
        <v>0</v>
      </c>
      <c r="F665" s="19">
        <v>0</v>
      </c>
      <c r="G665" s="20">
        <v>0</v>
      </c>
      <c r="H665" s="19">
        <v>0</v>
      </c>
      <c r="I665" s="20">
        <v>0</v>
      </c>
      <c r="J665" s="19">
        <v>0</v>
      </c>
      <c r="K665" s="20">
        <v>0</v>
      </c>
      <c r="L665" s="19">
        <v>0</v>
      </c>
      <c r="M665" s="35">
        <v>0</v>
      </c>
      <c r="N665" s="35">
        <v>0</v>
      </c>
      <c r="O665" s="35">
        <f t="shared" si="14"/>
        <v>0</v>
      </c>
      <c r="P665" s="19">
        <v>0</v>
      </c>
      <c r="Q665" s="19">
        <v>0</v>
      </c>
    </row>
    <row r="666" spans="1:17" x14ac:dyDescent="0.25">
      <c r="A666" s="20" t="s">
        <v>639</v>
      </c>
      <c r="B666" s="19">
        <v>111200</v>
      </c>
      <c r="C666" s="19">
        <v>111122</v>
      </c>
      <c r="D666" s="19">
        <v>111122</v>
      </c>
      <c r="E666" s="20">
        <v>3</v>
      </c>
      <c r="F666" s="19">
        <v>111122</v>
      </c>
      <c r="G666" s="20">
        <v>3</v>
      </c>
      <c r="H666" s="19">
        <v>111122</v>
      </c>
      <c r="I666" s="20">
        <v>3</v>
      </c>
      <c r="J666" s="19">
        <v>111122</v>
      </c>
      <c r="K666" s="20">
        <v>3</v>
      </c>
      <c r="L666" s="19">
        <v>111122</v>
      </c>
      <c r="M666" s="35">
        <v>0</v>
      </c>
      <c r="N666" s="35">
        <v>0.51298893875171114</v>
      </c>
      <c r="O666" s="35">
        <f t="shared" si="14"/>
        <v>1.2078478260869565</v>
      </c>
      <c r="P666" s="19">
        <v>0</v>
      </c>
      <c r="Q666" s="19">
        <v>0</v>
      </c>
    </row>
    <row r="667" spans="1:17" x14ac:dyDescent="0.25">
      <c r="A667" s="20" t="s">
        <v>640</v>
      </c>
      <c r="B667" s="19">
        <v>1219720</v>
      </c>
      <c r="C667" s="19">
        <v>716186.87</v>
      </c>
      <c r="D667" s="19">
        <v>193192.71</v>
      </c>
      <c r="E667" s="20">
        <v>7</v>
      </c>
      <c r="F667" s="19">
        <v>716186.87</v>
      </c>
      <c r="G667" s="20">
        <v>7</v>
      </c>
      <c r="H667" s="19">
        <v>716186.87</v>
      </c>
      <c r="I667" s="20">
        <v>6</v>
      </c>
      <c r="J667" s="19">
        <v>666186.87</v>
      </c>
      <c r="K667" s="20">
        <v>1</v>
      </c>
      <c r="L667" s="19">
        <v>111179.87</v>
      </c>
      <c r="M667" s="35">
        <v>0.14038461538461539</v>
      </c>
      <c r="N667" s="35">
        <v>1.2983575960679439</v>
      </c>
      <c r="O667" s="35">
        <f t="shared" si="14"/>
        <v>2.0999207608695651</v>
      </c>
      <c r="P667" s="19">
        <v>0</v>
      </c>
      <c r="Q667" s="19">
        <v>0</v>
      </c>
    </row>
    <row r="668" spans="1:17" x14ac:dyDescent="0.25">
      <c r="A668" s="20" t="s">
        <v>641</v>
      </c>
      <c r="B668" s="19">
        <v>2221942</v>
      </c>
      <c r="C668" s="19">
        <v>755164</v>
      </c>
      <c r="D668" s="19">
        <v>0</v>
      </c>
      <c r="E668" s="20">
        <v>3</v>
      </c>
      <c r="F668" s="19">
        <v>755164</v>
      </c>
      <c r="G668" s="20">
        <v>3</v>
      </c>
      <c r="H668" s="19">
        <v>755164</v>
      </c>
      <c r="I668" s="20">
        <v>3</v>
      </c>
      <c r="J668" s="19">
        <v>755164</v>
      </c>
      <c r="K668" s="20">
        <v>1</v>
      </c>
      <c r="L668" s="19">
        <v>310006</v>
      </c>
      <c r="M668" s="35">
        <v>0</v>
      </c>
      <c r="N668" s="35">
        <v>0</v>
      </c>
      <c r="O668" s="35">
        <f t="shared" si="14"/>
        <v>0</v>
      </c>
      <c r="P668" s="19">
        <v>0</v>
      </c>
      <c r="Q668" s="19">
        <v>0</v>
      </c>
    </row>
    <row r="669" spans="1:17" x14ac:dyDescent="0.25">
      <c r="A669" s="20" t="s">
        <v>642</v>
      </c>
      <c r="B669" s="19">
        <v>3629943</v>
      </c>
      <c r="C669" s="19">
        <v>3156574</v>
      </c>
      <c r="D669" s="19">
        <v>46712</v>
      </c>
      <c r="E669" s="20">
        <v>13</v>
      </c>
      <c r="F669" s="19">
        <v>2793580</v>
      </c>
      <c r="G669" s="20">
        <v>13</v>
      </c>
      <c r="H669" s="19">
        <v>2793580</v>
      </c>
      <c r="I669" s="20">
        <v>13</v>
      </c>
      <c r="J669" s="19">
        <v>2793580</v>
      </c>
      <c r="K669" s="20">
        <v>6</v>
      </c>
      <c r="L669" s="19">
        <v>46712</v>
      </c>
      <c r="M669" s="35">
        <v>0.23125000000000001</v>
      </c>
      <c r="N669" s="35">
        <v>0.29950372297870242</v>
      </c>
      <c r="O669" s="35">
        <f t="shared" si="14"/>
        <v>0.50773913043478258</v>
      </c>
      <c r="P669" s="19">
        <v>0</v>
      </c>
      <c r="Q669" s="19">
        <v>0</v>
      </c>
    </row>
    <row r="670" spans="1:17" x14ac:dyDescent="0.25">
      <c r="A670" s="20" t="s">
        <v>643</v>
      </c>
      <c r="B670" s="19">
        <v>797289</v>
      </c>
      <c r="C670" s="19">
        <v>0</v>
      </c>
      <c r="D670" s="19">
        <v>0</v>
      </c>
      <c r="E670" s="20">
        <v>1</v>
      </c>
      <c r="F670" s="19">
        <v>0</v>
      </c>
      <c r="G670" s="20">
        <v>1</v>
      </c>
      <c r="H670" s="19">
        <v>0</v>
      </c>
      <c r="I670" s="20">
        <v>0</v>
      </c>
      <c r="J670" s="19">
        <v>0</v>
      </c>
      <c r="K670" s="20">
        <v>0</v>
      </c>
      <c r="L670" s="19">
        <v>0</v>
      </c>
      <c r="M670" s="35">
        <v>0</v>
      </c>
      <c r="N670" s="35">
        <v>0</v>
      </c>
      <c r="O670" s="35">
        <f t="shared" si="14"/>
        <v>0</v>
      </c>
      <c r="P670" s="19">
        <v>125005</v>
      </c>
      <c r="Q670" s="19">
        <v>0</v>
      </c>
    </row>
    <row r="671" spans="1:17" x14ac:dyDescent="0.25">
      <c r="A671" s="20" t="s">
        <v>293</v>
      </c>
      <c r="B671" s="19">
        <v>6403139</v>
      </c>
      <c r="C671" s="19">
        <v>6338461</v>
      </c>
      <c r="D671" s="19">
        <v>4863628.55</v>
      </c>
      <c r="E671" s="20">
        <v>2</v>
      </c>
      <c r="F671" s="19">
        <v>3136892</v>
      </c>
      <c r="G671" s="20">
        <v>2</v>
      </c>
      <c r="H671" s="19">
        <v>3136892</v>
      </c>
      <c r="I671" s="20">
        <v>2</v>
      </c>
      <c r="J671" s="19">
        <v>3136892</v>
      </c>
      <c r="K671" s="20">
        <v>0</v>
      </c>
      <c r="L671" s="19">
        <v>0</v>
      </c>
      <c r="M671" s="35">
        <v>29.10576923076923</v>
      </c>
      <c r="N671" s="35">
        <v>23.273237841300052</v>
      </c>
      <c r="O671" s="35">
        <f t="shared" si="14"/>
        <v>52.865527717391302</v>
      </c>
      <c r="P671" s="19">
        <v>0</v>
      </c>
      <c r="Q671" s="19">
        <v>0</v>
      </c>
    </row>
    <row r="672" spans="1:17" x14ac:dyDescent="0.25">
      <c r="A672" s="20" t="s">
        <v>644</v>
      </c>
      <c r="B672" s="19">
        <v>559059</v>
      </c>
      <c r="C672" s="19">
        <v>75000</v>
      </c>
      <c r="D672" s="19">
        <v>45072</v>
      </c>
      <c r="E672" s="20">
        <v>2</v>
      </c>
      <c r="F672" s="19">
        <v>559059</v>
      </c>
      <c r="G672" s="20">
        <v>1</v>
      </c>
      <c r="H672" s="19">
        <v>75000</v>
      </c>
      <c r="I672" s="20">
        <v>1</v>
      </c>
      <c r="J672" s="19">
        <v>75000</v>
      </c>
      <c r="K672" s="20">
        <v>0</v>
      </c>
      <c r="L672" s="19">
        <v>0</v>
      </c>
      <c r="M672" s="35">
        <v>0.48581730769230769</v>
      </c>
      <c r="N672" s="35">
        <v>0.17902147163218196</v>
      </c>
      <c r="O672" s="35">
        <f t="shared" si="14"/>
        <v>0.48991304347826087</v>
      </c>
      <c r="P672" s="19">
        <v>0</v>
      </c>
      <c r="Q672" s="19">
        <v>0</v>
      </c>
    </row>
    <row r="673" spans="1:17" x14ac:dyDescent="0.25">
      <c r="A673" s="20" t="s">
        <v>645</v>
      </c>
      <c r="B673" s="19">
        <v>6206681</v>
      </c>
      <c r="C673" s="19">
        <v>3491299</v>
      </c>
      <c r="D673" s="19">
        <v>1053845</v>
      </c>
      <c r="E673" s="20">
        <v>13</v>
      </c>
      <c r="F673" s="19">
        <v>3491299</v>
      </c>
      <c r="G673" s="20">
        <v>13</v>
      </c>
      <c r="H673" s="19">
        <v>3491299</v>
      </c>
      <c r="I673" s="20">
        <v>13</v>
      </c>
      <c r="J673" s="19">
        <v>3491299</v>
      </c>
      <c r="K673" s="20">
        <v>10</v>
      </c>
      <c r="L673" s="19">
        <v>1053845</v>
      </c>
      <c r="M673" s="35">
        <v>1.9649038461538462</v>
      </c>
      <c r="N673" s="35">
        <v>6.8221270567916958</v>
      </c>
      <c r="O673" s="35">
        <f t="shared" si="14"/>
        <v>11.454836956521739</v>
      </c>
      <c r="P673" s="19">
        <v>0</v>
      </c>
      <c r="Q673" s="19">
        <v>0</v>
      </c>
    </row>
    <row r="674" spans="1:17" x14ac:dyDescent="0.25">
      <c r="A674" s="20" t="s">
        <v>646</v>
      </c>
      <c r="B674" s="19">
        <v>7694000</v>
      </c>
      <c r="C674" s="19">
        <v>6119251</v>
      </c>
      <c r="D674" s="19">
        <v>1315922</v>
      </c>
      <c r="E674" s="20">
        <v>5</v>
      </c>
      <c r="F674" s="19">
        <v>6575484</v>
      </c>
      <c r="G674" s="20">
        <v>5</v>
      </c>
      <c r="H674" s="19">
        <v>6600300</v>
      </c>
      <c r="I674" s="20">
        <v>4</v>
      </c>
      <c r="J674" s="19">
        <v>6500300</v>
      </c>
      <c r="K674" s="20">
        <v>1</v>
      </c>
      <c r="L674" s="19">
        <v>1175184</v>
      </c>
      <c r="M674" s="35">
        <v>2.3620192307692309</v>
      </c>
      <c r="N674" s="35">
        <v>6.3821057150080511</v>
      </c>
      <c r="O674" s="35">
        <f t="shared" si="14"/>
        <v>14.3035</v>
      </c>
      <c r="P674" s="19">
        <v>0</v>
      </c>
      <c r="Q674" s="19">
        <v>0</v>
      </c>
    </row>
    <row r="675" spans="1:17" x14ac:dyDescent="0.25">
      <c r="A675" s="20" t="s">
        <v>647</v>
      </c>
      <c r="B675" s="19">
        <v>373177</v>
      </c>
      <c r="C675" s="19">
        <v>177252</v>
      </c>
      <c r="D675" s="19">
        <v>0</v>
      </c>
      <c r="E675" s="20">
        <v>2</v>
      </c>
      <c r="F675" s="19">
        <v>213177</v>
      </c>
      <c r="G675" s="20">
        <v>2</v>
      </c>
      <c r="H675" s="19">
        <v>177252</v>
      </c>
      <c r="I675" s="20">
        <v>2</v>
      </c>
      <c r="J675" s="19">
        <v>177252</v>
      </c>
      <c r="K675" s="20">
        <v>0</v>
      </c>
      <c r="L675" s="19">
        <v>0</v>
      </c>
      <c r="M675" s="35">
        <v>0</v>
      </c>
      <c r="N675" s="35">
        <v>0</v>
      </c>
      <c r="O675" s="35">
        <f t="shared" si="14"/>
        <v>0</v>
      </c>
      <c r="P675" s="19">
        <v>0</v>
      </c>
      <c r="Q675" s="19">
        <v>0</v>
      </c>
    </row>
    <row r="676" spans="1:17" x14ac:dyDescent="0.25">
      <c r="A676" s="20" t="s">
        <v>648</v>
      </c>
      <c r="B676" s="19">
        <v>3002219</v>
      </c>
      <c r="C676" s="19">
        <v>2989915</v>
      </c>
      <c r="D676" s="19">
        <v>2961253.67</v>
      </c>
      <c r="E676" s="20">
        <v>16</v>
      </c>
      <c r="F676" s="19">
        <v>3002219</v>
      </c>
      <c r="G676" s="20">
        <v>16</v>
      </c>
      <c r="H676" s="19">
        <v>2989915</v>
      </c>
      <c r="I676" s="20">
        <v>16</v>
      </c>
      <c r="J676" s="19">
        <v>2989915</v>
      </c>
      <c r="K676" s="20">
        <v>9</v>
      </c>
      <c r="L676" s="19">
        <v>2961253.67</v>
      </c>
      <c r="M676" s="35">
        <v>53.738461538461536</v>
      </c>
      <c r="N676" s="35">
        <v>10.7176038986169</v>
      </c>
      <c r="O676" s="35">
        <f t="shared" si="14"/>
        <v>32.187539891304347</v>
      </c>
      <c r="P676" s="19">
        <v>0</v>
      </c>
      <c r="Q676" s="19">
        <v>0</v>
      </c>
    </row>
    <row r="677" spans="1:17" x14ac:dyDescent="0.25">
      <c r="A677" s="20" t="s">
        <v>649</v>
      </c>
      <c r="B677" s="19">
        <v>631171</v>
      </c>
      <c r="C677" s="19">
        <v>631171</v>
      </c>
      <c r="D677" s="19">
        <v>9945</v>
      </c>
      <c r="E677" s="20">
        <v>2</v>
      </c>
      <c r="F677" s="19">
        <v>44000</v>
      </c>
      <c r="G677" s="20">
        <v>2</v>
      </c>
      <c r="H677" s="19">
        <v>44000</v>
      </c>
      <c r="I677" s="20">
        <v>2</v>
      </c>
      <c r="J677" s="19">
        <v>44000</v>
      </c>
      <c r="K677" s="20">
        <v>0</v>
      </c>
      <c r="L677" s="19">
        <v>0</v>
      </c>
      <c r="M677" s="35">
        <v>0</v>
      </c>
      <c r="N677" s="35">
        <v>6.4768561708882025E-2</v>
      </c>
      <c r="O677" s="35">
        <f t="shared" si="14"/>
        <v>0.10809782608695652</v>
      </c>
      <c r="P677" s="19">
        <v>0</v>
      </c>
      <c r="Q677" s="19">
        <v>0</v>
      </c>
    </row>
    <row r="678" spans="1:17" x14ac:dyDescent="0.25">
      <c r="A678" s="20" t="s">
        <v>650</v>
      </c>
      <c r="B678" s="19">
        <v>2054603</v>
      </c>
      <c r="C678" s="19">
        <v>141236</v>
      </c>
      <c r="D678" s="19">
        <v>21081</v>
      </c>
      <c r="E678" s="20">
        <v>2</v>
      </c>
      <c r="F678" s="19">
        <v>141236</v>
      </c>
      <c r="G678" s="20">
        <v>2</v>
      </c>
      <c r="H678" s="19">
        <v>141236</v>
      </c>
      <c r="I678" s="20">
        <v>2</v>
      </c>
      <c r="J678" s="19">
        <v>141236</v>
      </c>
      <c r="K678" s="20">
        <v>1</v>
      </c>
      <c r="L678" s="19">
        <v>21081</v>
      </c>
      <c r="M678" s="35">
        <v>5.5769230769230772E-2</v>
      </c>
      <c r="N678" s="35">
        <v>9.5884671355721263E-2</v>
      </c>
      <c r="O678" s="35">
        <f t="shared" si="14"/>
        <v>0.22914130434782609</v>
      </c>
      <c r="P678" s="19">
        <v>0</v>
      </c>
      <c r="Q678" s="19">
        <v>0</v>
      </c>
    </row>
    <row r="679" spans="1:17" x14ac:dyDescent="0.25">
      <c r="A679" s="20" t="s">
        <v>651</v>
      </c>
      <c r="B679" s="19">
        <v>1342268</v>
      </c>
      <c r="C679" s="19">
        <v>490303</v>
      </c>
      <c r="D679" s="19">
        <v>0</v>
      </c>
      <c r="E679" s="20">
        <v>1</v>
      </c>
      <c r="F679" s="19">
        <v>490303</v>
      </c>
      <c r="G679" s="20">
        <v>1</v>
      </c>
      <c r="H679" s="19">
        <v>490303</v>
      </c>
      <c r="I679" s="20">
        <v>1</v>
      </c>
      <c r="J679" s="19">
        <v>490303</v>
      </c>
      <c r="K679" s="20">
        <v>0</v>
      </c>
      <c r="L679" s="19">
        <v>0</v>
      </c>
      <c r="M679" s="35">
        <v>0</v>
      </c>
      <c r="N679" s="35">
        <v>0</v>
      </c>
      <c r="O679" s="35">
        <f t="shared" si="14"/>
        <v>0</v>
      </c>
      <c r="P679" s="19">
        <v>0</v>
      </c>
      <c r="Q679" s="19">
        <v>0</v>
      </c>
    </row>
    <row r="680" spans="1:17" x14ac:dyDescent="0.25">
      <c r="A680" s="20" t="s">
        <v>652</v>
      </c>
      <c r="B680" s="19">
        <v>16497214</v>
      </c>
      <c r="C680" s="19">
        <v>8747908</v>
      </c>
      <c r="D680" s="19">
        <v>4071172</v>
      </c>
      <c r="E680" s="20">
        <v>98</v>
      </c>
      <c r="F680" s="19">
        <v>8747908</v>
      </c>
      <c r="G680" s="20">
        <v>90</v>
      </c>
      <c r="H680" s="19">
        <v>6735341</v>
      </c>
      <c r="I680" s="20">
        <v>90</v>
      </c>
      <c r="J680" s="19">
        <v>6735341</v>
      </c>
      <c r="K680" s="20">
        <v>57</v>
      </c>
      <c r="L680" s="19">
        <v>3463931</v>
      </c>
      <c r="M680" s="35">
        <v>3.3028846153846154</v>
      </c>
      <c r="N680" s="35">
        <v>17.71558818077045</v>
      </c>
      <c r="O680" s="35">
        <f t="shared" ref="O680:O743" si="15">D680/92000</f>
        <v>44.25186956521739</v>
      </c>
      <c r="P680" s="19">
        <v>0</v>
      </c>
      <c r="Q680" s="19">
        <v>0</v>
      </c>
    </row>
    <row r="681" spans="1:17" x14ac:dyDescent="0.25">
      <c r="A681" s="20" t="s">
        <v>653</v>
      </c>
      <c r="B681" s="19">
        <v>4004003</v>
      </c>
      <c r="C681" s="19">
        <v>3238503</v>
      </c>
      <c r="D681" s="19">
        <v>2135076</v>
      </c>
      <c r="E681" s="20">
        <v>17</v>
      </c>
      <c r="F681" s="19">
        <v>3234976</v>
      </c>
      <c r="G681" s="20">
        <v>17</v>
      </c>
      <c r="H681" s="19">
        <v>3234976</v>
      </c>
      <c r="I681" s="20">
        <v>15</v>
      </c>
      <c r="J681" s="19">
        <v>3169663</v>
      </c>
      <c r="K681" s="20">
        <v>5</v>
      </c>
      <c r="L681" s="19">
        <v>318037</v>
      </c>
      <c r="M681" s="35">
        <v>0.20192307692307693</v>
      </c>
      <c r="N681" s="35">
        <v>7.7499031033178074</v>
      </c>
      <c r="O681" s="35">
        <f t="shared" si="15"/>
        <v>23.207347826086956</v>
      </c>
      <c r="P681" s="19">
        <v>0</v>
      </c>
      <c r="Q681" s="19">
        <v>0</v>
      </c>
    </row>
    <row r="682" spans="1:17" x14ac:dyDescent="0.25">
      <c r="A682" s="20" t="s">
        <v>294</v>
      </c>
      <c r="B682" s="19">
        <v>232885916</v>
      </c>
      <c r="C682" s="19">
        <v>168821526</v>
      </c>
      <c r="D682" s="19">
        <v>17963406</v>
      </c>
      <c r="E682" s="20">
        <v>17</v>
      </c>
      <c r="F682" s="19">
        <v>163688507</v>
      </c>
      <c r="G682" s="20">
        <v>14</v>
      </c>
      <c r="H682" s="19">
        <v>145061500</v>
      </c>
      <c r="I682" s="20">
        <v>12</v>
      </c>
      <c r="J682" s="19">
        <v>87123820</v>
      </c>
      <c r="K682" s="20">
        <v>0</v>
      </c>
      <c r="L682" s="19">
        <v>0</v>
      </c>
      <c r="M682" s="35">
        <v>19.797596153846154</v>
      </c>
      <c r="N682" s="35">
        <v>91.264658380906653</v>
      </c>
      <c r="O682" s="35">
        <f t="shared" si="15"/>
        <v>195.25441304347825</v>
      </c>
      <c r="P682" s="19">
        <v>0</v>
      </c>
      <c r="Q682" s="19">
        <v>0</v>
      </c>
    </row>
    <row r="683" spans="1:17" x14ac:dyDescent="0.25">
      <c r="A683" s="20" t="s">
        <v>654</v>
      </c>
      <c r="B683" s="19">
        <v>8022665</v>
      </c>
      <c r="C683" s="19">
        <v>7480000</v>
      </c>
      <c r="D683" s="19">
        <v>0</v>
      </c>
      <c r="E683" s="20">
        <v>1</v>
      </c>
      <c r="F683" s="19">
        <v>7480000</v>
      </c>
      <c r="G683" s="20">
        <v>1</v>
      </c>
      <c r="H683" s="19">
        <v>7480000</v>
      </c>
      <c r="I683" s="20">
        <v>1</v>
      </c>
      <c r="J683" s="19">
        <v>7480000</v>
      </c>
      <c r="K683" s="20">
        <v>0</v>
      </c>
      <c r="L683" s="19">
        <v>0</v>
      </c>
      <c r="M683" s="35">
        <v>0</v>
      </c>
      <c r="N683" s="35">
        <v>0</v>
      </c>
      <c r="O683" s="35">
        <f t="shared" si="15"/>
        <v>0</v>
      </c>
      <c r="P683" s="19">
        <v>0</v>
      </c>
      <c r="Q683" s="19">
        <v>0</v>
      </c>
    </row>
    <row r="684" spans="1:17" x14ac:dyDescent="0.25">
      <c r="A684" s="20" t="s">
        <v>655</v>
      </c>
      <c r="B684" s="19">
        <v>9223840</v>
      </c>
      <c r="C684" s="19">
        <v>5063702</v>
      </c>
      <c r="D684" s="19">
        <v>152689</v>
      </c>
      <c r="E684" s="20">
        <v>41</v>
      </c>
      <c r="F684" s="19">
        <v>6624702</v>
      </c>
      <c r="G684" s="20">
        <v>40</v>
      </c>
      <c r="H684" s="19">
        <v>5063702</v>
      </c>
      <c r="I684" s="20">
        <v>40</v>
      </c>
      <c r="J684" s="19">
        <v>5063702</v>
      </c>
      <c r="K684" s="20">
        <v>6</v>
      </c>
      <c r="L684" s="19">
        <v>70688</v>
      </c>
      <c r="M684" s="35">
        <v>1.5158653846153847</v>
      </c>
      <c r="N684" s="35">
        <v>0.79114170511184745</v>
      </c>
      <c r="O684" s="35">
        <f t="shared" si="15"/>
        <v>1.6596630434782609</v>
      </c>
      <c r="P684" s="19">
        <v>0</v>
      </c>
      <c r="Q684" s="19">
        <v>0</v>
      </c>
    </row>
    <row r="685" spans="1:17" x14ac:dyDescent="0.25">
      <c r="A685" s="20" t="s">
        <v>656</v>
      </c>
      <c r="B685" s="19">
        <v>4770014</v>
      </c>
      <c r="C685" s="19">
        <v>4770014</v>
      </c>
      <c r="D685" s="19">
        <v>1084709</v>
      </c>
      <c r="E685" s="20">
        <v>26</v>
      </c>
      <c r="F685" s="19">
        <v>3091022</v>
      </c>
      <c r="G685" s="20">
        <v>24</v>
      </c>
      <c r="H685" s="19">
        <v>2066022</v>
      </c>
      <c r="I685" s="20">
        <v>20</v>
      </c>
      <c r="J685" s="19">
        <v>892668</v>
      </c>
      <c r="K685" s="20">
        <v>18</v>
      </c>
      <c r="L685" s="19">
        <v>747668</v>
      </c>
      <c r="M685" s="35">
        <v>0.44807692307692309</v>
      </c>
      <c r="N685" s="35">
        <v>5.4996362524995437</v>
      </c>
      <c r="O685" s="35">
        <f t="shared" si="15"/>
        <v>11.790315217391305</v>
      </c>
      <c r="P685" s="19">
        <v>0</v>
      </c>
      <c r="Q685" s="19">
        <v>0</v>
      </c>
    </row>
    <row r="686" spans="1:17" x14ac:dyDescent="0.25">
      <c r="A686" s="20" t="s">
        <v>657</v>
      </c>
      <c r="B686" s="19">
        <v>4325232</v>
      </c>
      <c r="C686" s="19">
        <v>3420371</v>
      </c>
      <c r="D686" s="19">
        <v>631863</v>
      </c>
      <c r="E686" s="20">
        <v>0</v>
      </c>
      <c r="F686" s="19">
        <v>0</v>
      </c>
      <c r="G686" s="20">
        <v>0</v>
      </c>
      <c r="H686" s="19">
        <v>0</v>
      </c>
      <c r="I686" s="20">
        <v>0</v>
      </c>
      <c r="J686" s="19">
        <v>0</v>
      </c>
      <c r="K686" s="20">
        <v>0</v>
      </c>
      <c r="L686" s="19">
        <v>0</v>
      </c>
      <c r="M686" s="35">
        <v>0</v>
      </c>
      <c r="N686" s="35">
        <v>2.7662416639068801</v>
      </c>
      <c r="O686" s="35">
        <f t="shared" si="15"/>
        <v>6.8680760869565214</v>
      </c>
      <c r="P686" s="19">
        <v>0</v>
      </c>
      <c r="Q686" s="19">
        <v>0</v>
      </c>
    </row>
    <row r="687" spans="1:17" x14ac:dyDescent="0.25">
      <c r="A687" s="20" t="s">
        <v>658</v>
      </c>
      <c r="B687" s="19">
        <v>561000</v>
      </c>
      <c r="C687" s="19">
        <v>431000</v>
      </c>
      <c r="D687" s="19">
        <v>191999.73</v>
      </c>
      <c r="E687" s="20">
        <v>2</v>
      </c>
      <c r="F687" s="19">
        <v>561000</v>
      </c>
      <c r="G687" s="20">
        <v>1</v>
      </c>
      <c r="H687" s="19">
        <v>431000</v>
      </c>
      <c r="I687" s="20">
        <v>1</v>
      </c>
      <c r="J687" s="19">
        <v>431000</v>
      </c>
      <c r="K687" s="20">
        <v>0</v>
      </c>
      <c r="L687" s="19">
        <v>431000</v>
      </c>
      <c r="M687" s="35">
        <v>0.54855769230769236</v>
      </c>
      <c r="N687" s="35">
        <v>1.3034815815107372</v>
      </c>
      <c r="O687" s="35">
        <f t="shared" si="15"/>
        <v>2.0869535869565219</v>
      </c>
      <c r="P687" s="19">
        <v>0</v>
      </c>
      <c r="Q687" s="19">
        <v>0</v>
      </c>
    </row>
    <row r="688" spans="1:17" x14ac:dyDescent="0.25">
      <c r="A688" s="20" t="s">
        <v>659</v>
      </c>
      <c r="B688" s="19">
        <v>3110693</v>
      </c>
      <c r="C688" s="19">
        <v>2847511</v>
      </c>
      <c r="D688" s="19">
        <v>94836</v>
      </c>
      <c r="E688" s="20">
        <v>6</v>
      </c>
      <c r="F688" s="19">
        <v>3038618</v>
      </c>
      <c r="G688" s="20">
        <v>4</v>
      </c>
      <c r="H688" s="19">
        <v>2847511</v>
      </c>
      <c r="I688" s="20">
        <v>3</v>
      </c>
      <c r="J688" s="19">
        <v>144825</v>
      </c>
      <c r="K688" s="20">
        <v>2</v>
      </c>
      <c r="L688" s="19">
        <v>94836</v>
      </c>
      <c r="M688" s="35">
        <v>0</v>
      </c>
      <c r="N688" s="35">
        <v>0.67120880866331045</v>
      </c>
      <c r="O688" s="35">
        <f t="shared" si="15"/>
        <v>1.0308260869565218</v>
      </c>
      <c r="P688" s="19">
        <v>1180228</v>
      </c>
      <c r="Q688" s="19">
        <v>3334</v>
      </c>
    </row>
    <row r="689" spans="1:17" x14ac:dyDescent="0.25">
      <c r="A689" s="20" t="s">
        <v>660</v>
      </c>
      <c r="B689" s="19">
        <v>29574615</v>
      </c>
      <c r="C689" s="19">
        <v>7453834.0499999998</v>
      </c>
      <c r="D689" s="19">
        <v>315009.39</v>
      </c>
      <c r="E689" s="20">
        <v>15</v>
      </c>
      <c r="F689" s="19">
        <v>14580920.17</v>
      </c>
      <c r="G689" s="20">
        <v>12</v>
      </c>
      <c r="H689" s="19">
        <v>7390787.5099999998</v>
      </c>
      <c r="I689" s="20">
        <v>12</v>
      </c>
      <c r="J689" s="19">
        <v>7390787.5099999998</v>
      </c>
      <c r="K689" s="20">
        <v>1</v>
      </c>
      <c r="L689" s="19">
        <v>124238.14</v>
      </c>
      <c r="M689" s="35">
        <v>1.3804086538461537</v>
      </c>
      <c r="N689" s="35">
        <v>1.6491461050280116</v>
      </c>
      <c r="O689" s="35">
        <f t="shared" si="15"/>
        <v>3.4240151086956523</v>
      </c>
      <c r="P689" s="19">
        <v>16174895</v>
      </c>
      <c r="Q689" s="19">
        <v>10405091.66</v>
      </c>
    </row>
    <row r="690" spans="1:17" x14ac:dyDescent="0.25">
      <c r="A690" s="20" t="s">
        <v>661</v>
      </c>
      <c r="B690" s="19">
        <v>1609413</v>
      </c>
      <c r="C690" s="19">
        <v>1584979</v>
      </c>
      <c r="D690" s="19">
        <v>265169</v>
      </c>
      <c r="E690" s="20">
        <v>3</v>
      </c>
      <c r="F690" s="19">
        <v>1554979</v>
      </c>
      <c r="G690" s="20">
        <v>3</v>
      </c>
      <c r="H690" s="19">
        <v>1554979</v>
      </c>
      <c r="I690" s="20">
        <v>2</v>
      </c>
      <c r="J690" s="19">
        <v>319299</v>
      </c>
      <c r="K690" s="20">
        <v>1</v>
      </c>
      <c r="L690" s="19">
        <v>235169</v>
      </c>
      <c r="M690" s="35">
        <v>5.2403846153846153E-4</v>
      </c>
      <c r="N690" s="35">
        <v>1.8823803722883727</v>
      </c>
      <c r="O690" s="35">
        <f t="shared" si="15"/>
        <v>2.8822717391304349</v>
      </c>
      <c r="P690" s="19">
        <v>0</v>
      </c>
      <c r="Q690" s="19">
        <v>0</v>
      </c>
    </row>
    <row r="691" spans="1:17" x14ac:dyDescent="0.25">
      <c r="A691" s="20" t="s">
        <v>662</v>
      </c>
      <c r="B691" s="19">
        <v>1182667</v>
      </c>
      <c r="C691" s="19">
        <v>1182667</v>
      </c>
      <c r="D691" s="19">
        <v>29543</v>
      </c>
      <c r="E691" s="20">
        <v>0</v>
      </c>
      <c r="F691" s="19">
        <v>0</v>
      </c>
      <c r="G691" s="20">
        <v>0</v>
      </c>
      <c r="H691" s="19">
        <v>0</v>
      </c>
      <c r="I691" s="20">
        <v>0</v>
      </c>
      <c r="J691" s="19">
        <v>0</v>
      </c>
      <c r="K691" s="20">
        <v>0</v>
      </c>
      <c r="L691" s="19">
        <v>0</v>
      </c>
      <c r="M691" s="35">
        <v>0.45096153846153847</v>
      </c>
      <c r="N691" s="35">
        <v>0.19525978753069467</v>
      </c>
      <c r="O691" s="35">
        <f t="shared" si="15"/>
        <v>0.32111956521739132</v>
      </c>
      <c r="P691" s="19">
        <v>0</v>
      </c>
      <c r="Q691" s="19">
        <v>0</v>
      </c>
    </row>
    <row r="692" spans="1:17" x14ac:dyDescent="0.25">
      <c r="A692" s="20" t="s">
        <v>663</v>
      </c>
      <c r="B692" s="19">
        <v>5525178</v>
      </c>
      <c r="C692" s="19">
        <v>5525178</v>
      </c>
      <c r="D692" s="19">
        <v>0</v>
      </c>
      <c r="E692" s="20">
        <v>1</v>
      </c>
      <c r="F692" s="19">
        <v>5525178</v>
      </c>
      <c r="G692" s="20">
        <v>1</v>
      </c>
      <c r="H692" s="19">
        <v>5525178</v>
      </c>
      <c r="I692" s="20">
        <v>1</v>
      </c>
      <c r="J692" s="19">
        <v>5525178</v>
      </c>
      <c r="K692" s="20">
        <v>0</v>
      </c>
      <c r="L692" s="19">
        <v>0</v>
      </c>
      <c r="M692" s="35">
        <v>0</v>
      </c>
      <c r="N692" s="35">
        <v>0</v>
      </c>
      <c r="O692" s="35">
        <f t="shared" si="15"/>
        <v>0</v>
      </c>
      <c r="P692" s="19">
        <v>0</v>
      </c>
      <c r="Q692" s="19">
        <v>0</v>
      </c>
    </row>
    <row r="693" spans="1:17" x14ac:dyDescent="0.25">
      <c r="A693" s="20" t="s">
        <v>664</v>
      </c>
      <c r="B693" s="19">
        <v>13266105</v>
      </c>
      <c r="C693" s="19">
        <v>10943440</v>
      </c>
      <c r="D693" s="19">
        <v>0</v>
      </c>
      <c r="E693" s="20">
        <v>6</v>
      </c>
      <c r="F693" s="19">
        <v>13011847.77</v>
      </c>
      <c r="G693" s="20">
        <v>4</v>
      </c>
      <c r="H693" s="19">
        <v>10943440</v>
      </c>
      <c r="I693" s="20">
        <v>4</v>
      </c>
      <c r="J693" s="19">
        <v>10943440</v>
      </c>
      <c r="K693" s="20">
        <v>0</v>
      </c>
      <c r="L693" s="19">
        <v>0</v>
      </c>
      <c r="M693" s="35">
        <v>0</v>
      </c>
      <c r="N693" s="35">
        <v>0</v>
      </c>
      <c r="O693" s="35">
        <f t="shared" si="15"/>
        <v>0</v>
      </c>
      <c r="P693" s="19">
        <v>7440000</v>
      </c>
      <c r="Q693" s="19">
        <v>8306520</v>
      </c>
    </row>
    <row r="694" spans="1:17" x14ac:dyDescent="0.25">
      <c r="A694" s="20" t="s">
        <v>665</v>
      </c>
      <c r="B694" s="19">
        <v>4618693</v>
      </c>
      <c r="C694" s="19">
        <v>1150038</v>
      </c>
      <c r="D694" s="19">
        <v>0</v>
      </c>
      <c r="E694" s="20">
        <v>2</v>
      </c>
      <c r="F694" s="19">
        <v>1150038</v>
      </c>
      <c r="G694" s="20">
        <v>2</v>
      </c>
      <c r="H694" s="19">
        <v>1150038</v>
      </c>
      <c r="I694" s="20">
        <v>1</v>
      </c>
      <c r="J694" s="19">
        <v>15874</v>
      </c>
      <c r="K694" s="20">
        <v>0</v>
      </c>
      <c r="L694" s="19">
        <v>0</v>
      </c>
      <c r="M694" s="35">
        <v>0</v>
      </c>
      <c r="N694" s="35">
        <v>0</v>
      </c>
      <c r="O694" s="35">
        <f t="shared" si="15"/>
        <v>0</v>
      </c>
      <c r="P694" s="19">
        <v>0</v>
      </c>
      <c r="Q694" s="19">
        <v>0</v>
      </c>
    </row>
    <row r="695" spans="1:17" x14ac:dyDescent="0.25">
      <c r="A695" s="20" t="s">
        <v>666</v>
      </c>
      <c r="B695" s="19">
        <v>408000</v>
      </c>
      <c r="C695" s="19">
        <v>330957</v>
      </c>
      <c r="D695" s="19">
        <v>227753</v>
      </c>
      <c r="E695" s="20">
        <v>6</v>
      </c>
      <c r="F695" s="19">
        <v>330957</v>
      </c>
      <c r="G695" s="20">
        <v>6</v>
      </c>
      <c r="H695" s="19">
        <v>330957</v>
      </c>
      <c r="I695" s="20">
        <v>6</v>
      </c>
      <c r="J695" s="19">
        <v>330957</v>
      </c>
      <c r="K695" s="20">
        <v>5</v>
      </c>
      <c r="L695" s="19">
        <v>227753</v>
      </c>
      <c r="M695" s="35">
        <v>94.690865384615378</v>
      </c>
      <c r="N695" s="35">
        <v>0.86280222286624753</v>
      </c>
      <c r="O695" s="35">
        <f t="shared" si="15"/>
        <v>2.4755760869565218</v>
      </c>
      <c r="P695" s="19">
        <v>0</v>
      </c>
      <c r="Q695" s="19">
        <v>0</v>
      </c>
    </row>
    <row r="696" spans="1:17" x14ac:dyDescent="0.25">
      <c r="A696" s="20" t="s">
        <v>315</v>
      </c>
      <c r="B696" s="19">
        <v>110234914</v>
      </c>
      <c r="C696" s="19">
        <v>94200982</v>
      </c>
      <c r="D696" s="19">
        <v>23158641</v>
      </c>
      <c r="E696" s="20">
        <v>78</v>
      </c>
      <c r="F696" s="19">
        <v>121464270</v>
      </c>
      <c r="G696" s="20">
        <v>70</v>
      </c>
      <c r="H696" s="19">
        <v>91078704</v>
      </c>
      <c r="I696" s="20">
        <v>54</v>
      </c>
      <c r="J696" s="19">
        <v>75180917</v>
      </c>
      <c r="K696" s="20">
        <v>14</v>
      </c>
      <c r="L696" s="19">
        <v>15753326</v>
      </c>
      <c r="M696" s="35">
        <v>53.322596153846156</v>
      </c>
      <c r="N696" s="35">
        <v>124.47662699165053</v>
      </c>
      <c r="O696" s="35">
        <f t="shared" si="15"/>
        <v>251.72435869565217</v>
      </c>
      <c r="P696" s="19">
        <v>195105000</v>
      </c>
      <c r="Q696" s="19">
        <v>55761375</v>
      </c>
    </row>
    <row r="697" spans="1:17" x14ac:dyDescent="0.25">
      <c r="A697" s="20" t="s">
        <v>316</v>
      </c>
      <c r="B697" s="19">
        <v>112574438</v>
      </c>
      <c r="C697" s="19">
        <v>45935631</v>
      </c>
      <c r="D697" s="19">
        <v>11642805</v>
      </c>
      <c r="E697" s="20">
        <v>64</v>
      </c>
      <c r="F697" s="19">
        <v>49563422</v>
      </c>
      <c r="G697" s="20">
        <v>44</v>
      </c>
      <c r="H697" s="19">
        <v>45239726</v>
      </c>
      <c r="I697" s="20">
        <v>44</v>
      </c>
      <c r="J697" s="19">
        <v>45239726</v>
      </c>
      <c r="K697" s="20">
        <v>5</v>
      </c>
      <c r="L697" s="19">
        <v>5601561</v>
      </c>
      <c r="M697" s="35">
        <v>24.832211538461539</v>
      </c>
      <c r="N697" s="35">
        <v>56.640487186529825</v>
      </c>
      <c r="O697" s="35">
        <f t="shared" si="15"/>
        <v>126.55222826086957</v>
      </c>
      <c r="P697" s="19">
        <v>0</v>
      </c>
      <c r="Q697" s="19">
        <v>0</v>
      </c>
    </row>
    <row r="698" spans="1:17" x14ac:dyDescent="0.25">
      <c r="A698" s="20" t="s">
        <v>667</v>
      </c>
      <c r="B698" s="19">
        <v>16453542</v>
      </c>
      <c r="C698" s="19">
        <v>4120127.45</v>
      </c>
      <c r="D698" s="19">
        <v>1274192.75</v>
      </c>
      <c r="E698" s="20">
        <v>4</v>
      </c>
      <c r="F698" s="19">
        <v>3492966.7</v>
      </c>
      <c r="G698" s="20">
        <v>4</v>
      </c>
      <c r="H698" s="19">
        <v>3492966.7</v>
      </c>
      <c r="I698" s="20">
        <v>4</v>
      </c>
      <c r="J698" s="19">
        <v>349266.7</v>
      </c>
      <c r="K698" s="20">
        <v>0</v>
      </c>
      <c r="L698" s="19">
        <v>1209327.7</v>
      </c>
      <c r="M698" s="35">
        <v>0</v>
      </c>
      <c r="N698" s="35">
        <v>5.9252598359635833</v>
      </c>
      <c r="O698" s="35">
        <f t="shared" si="15"/>
        <v>13.849921195652174</v>
      </c>
      <c r="P698" s="19">
        <v>0</v>
      </c>
      <c r="Q698" s="19">
        <v>0</v>
      </c>
    </row>
    <row r="699" spans="1:17" x14ac:dyDescent="0.25">
      <c r="A699" s="20" t="s">
        <v>668</v>
      </c>
      <c r="B699" s="19">
        <v>17772565</v>
      </c>
      <c r="C699" s="19">
        <v>17234617.140000001</v>
      </c>
      <c r="D699" s="19">
        <v>105701.01</v>
      </c>
      <c r="E699" s="20">
        <v>3</v>
      </c>
      <c r="F699" s="19">
        <v>17005719.699999999</v>
      </c>
      <c r="G699" s="20">
        <v>3</v>
      </c>
      <c r="H699" s="19">
        <v>17005719.699999999</v>
      </c>
      <c r="I699" s="20">
        <v>3</v>
      </c>
      <c r="J699" s="19">
        <v>17005719.699999999</v>
      </c>
      <c r="K699" s="20">
        <v>0</v>
      </c>
      <c r="L699" s="19">
        <v>0</v>
      </c>
      <c r="M699" s="35">
        <v>0.27019230769230768</v>
      </c>
      <c r="N699" s="35">
        <v>0.71003575414813114</v>
      </c>
      <c r="O699" s="35">
        <f t="shared" si="15"/>
        <v>1.1489240217391303</v>
      </c>
      <c r="P699" s="19">
        <v>2594637</v>
      </c>
      <c r="Q699" s="19">
        <v>1363431.52</v>
      </c>
    </row>
    <row r="700" spans="1:17" x14ac:dyDescent="0.25">
      <c r="A700" s="20" t="s">
        <v>669</v>
      </c>
      <c r="B700" s="19">
        <v>7202661</v>
      </c>
      <c r="C700" s="19">
        <v>3949513</v>
      </c>
      <c r="D700" s="19">
        <v>36500</v>
      </c>
      <c r="E700" s="20">
        <v>2</v>
      </c>
      <c r="F700" s="19">
        <v>7202661</v>
      </c>
      <c r="G700" s="20">
        <v>1</v>
      </c>
      <c r="H700" s="19">
        <v>3949513</v>
      </c>
      <c r="I700" s="20">
        <v>1</v>
      </c>
      <c r="J700" s="19">
        <v>3949513</v>
      </c>
      <c r="K700" s="20">
        <v>0</v>
      </c>
      <c r="L700" s="19">
        <v>0</v>
      </c>
      <c r="M700" s="35">
        <v>0</v>
      </c>
      <c r="N700" s="35">
        <v>0.13901838728010912</v>
      </c>
      <c r="O700" s="35">
        <f t="shared" si="15"/>
        <v>0.39673913043478259</v>
      </c>
      <c r="P700" s="19">
        <v>796455</v>
      </c>
      <c r="Q700" s="19">
        <v>0</v>
      </c>
    </row>
    <row r="701" spans="1:17" x14ac:dyDescent="0.25">
      <c r="A701" s="20" t="s">
        <v>670</v>
      </c>
      <c r="B701" s="19">
        <v>1538694</v>
      </c>
      <c r="C701" s="19">
        <v>0</v>
      </c>
      <c r="D701" s="19">
        <v>0</v>
      </c>
      <c r="E701" s="20">
        <v>0</v>
      </c>
      <c r="F701" s="19">
        <v>0</v>
      </c>
      <c r="G701" s="20">
        <v>0</v>
      </c>
      <c r="H701" s="19">
        <v>0</v>
      </c>
      <c r="I701" s="20">
        <v>0</v>
      </c>
      <c r="J701" s="19">
        <v>0</v>
      </c>
      <c r="K701" s="20">
        <v>0</v>
      </c>
      <c r="L701" s="19">
        <v>0</v>
      </c>
      <c r="M701" s="35">
        <v>0</v>
      </c>
      <c r="N701" s="35">
        <v>0</v>
      </c>
      <c r="O701" s="35">
        <f t="shared" si="15"/>
        <v>0</v>
      </c>
      <c r="P701" s="19">
        <v>310502</v>
      </c>
      <c r="Q701" s="19">
        <v>215794</v>
      </c>
    </row>
    <row r="702" spans="1:17" x14ac:dyDescent="0.25">
      <c r="A702" s="20" t="s">
        <v>671</v>
      </c>
      <c r="B702" s="19">
        <v>8352605</v>
      </c>
      <c r="C702" s="19">
        <v>7593814</v>
      </c>
      <c r="D702" s="19">
        <v>5485697</v>
      </c>
      <c r="E702" s="20">
        <v>7</v>
      </c>
      <c r="F702" s="19">
        <v>7593814</v>
      </c>
      <c r="G702" s="20">
        <v>7</v>
      </c>
      <c r="H702" s="19">
        <v>7593814</v>
      </c>
      <c r="I702" s="20">
        <v>7</v>
      </c>
      <c r="J702" s="19">
        <v>7593814</v>
      </c>
      <c r="K702" s="20">
        <v>5</v>
      </c>
      <c r="L702" s="19">
        <v>5150679</v>
      </c>
      <c r="M702" s="35">
        <v>12.387980769230769</v>
      </c>
      <c r="N702" s="35">
        <v>32.631840327151835</v>
      </c>
      <c r="O702" s="35">
        <f t="shared" si="15"/>
        <v>59.627141304347823</v>
      </c>
      <c r="P702" s="19">
        <v>736308</v>
      </c>
      <c r="Q702" s="19">
        <v>531135</v>
      </c>
    </row>
    <row r="703" spans="1:17" x14ac:dyDescent="0.25">
      <c r="A703" s="20" t="s">
        <v>317</v>
      </c>
      <c r="B703" s="19">
        <v>80415078</v>
      </c>
      <c r="C703" s="19">
        <v>47174000</v>
      </c>
      <c r="D703" s="19">
        <v>45922451</v>
      </c>
      <c r="E703" s="20">
        <v>2</v>
      </c>
      <c r="F703" s="19">
        <v>34860078</v>
      </c>
      <c r="G703" s="20">
        <v>1</v>
      </c>
      <c r="H703" s="19">
        <v>7555000</v>
      </c>
      <c r="I703" s="20">
        <v>1</v>
      </c>
      <c r="J703" s="19">
        <v>7555000</v>
      </c>
      <c r="K703" s="20">
        <v>0</v>
      </c>
      <c r="L703" s="19">
        <v>0</v>
      </c>
      <c r="M703" s="35">
        <v>524.71298076923074</v>
      </c>
      <c r="N703" s="35">
        <v>170.89258920263904</v>
      </c>
      <c r="O703" s="35">
        <f t="shared" si="15"/>
        <v>499.15707608695652</v>
      </c>
      <c r="P703" s="19">
        <v>6200000</v>
      </c>
      <c r="Q703" s="19">
        <v>0</v>
      </c>
    </row>
    <row r="704" spans="1:17" x14ac:dyDescent="0.25">
      <c r="A704" s="20" t="s">
        <v>672</v>
      </c>
      <c r="B704" s="19">
        <v>22500000</v>
      </c>
      <c r="C704" s="19">
        <v>21776520</v>
      </c>
      <c r="D704" s="19">
        <v>779000</v>
      </c>
      <c r="E704" s="20">
        <v>1</v>
      </c>
      <c r="F704" s="19">
        <v>779000</v>
      </c>
      <c r="G704" s="20">
        <v>1</v>
      </c>
      <c r="H704" s="19">
        <v>21776520</v>
      </c>
      <c r="I704" s="20">
        <v>1</v>
      </c>
      <c r="J704" s="19">
        <v>2177652</v>
      </c>
      <c r="K704" s="20">
        <v>0</v>
      </c>
      <c r="L704" s="19">
        <v>21776520</v>
      </c>
      <c r="M704" s="35">
        <v>0</v>
      </c>
      <c r="N704" s="35">
        <v>5.6572132919999998</v>
      </c>
      <c r="O704" s="35">
        <f t="shared" si="15"/>
        <v>8.4673913043478262</v>
      </c>
      <c r="P704" s="19">
        <v>0</v>
      </c>
      <c r="Q704" s="19">
        <v>0</v>
      </c>
    </row>
    <row r="705" spans="1:17" x14ac:dyDescent="0.25">
      <c r="A705" s="20" t="s">
        <v>318</v>
      </c>
      <c r="B705" s="19">
        <v>67184150</v>
      </c>
      <c r="C705" s="19">
        <v>65612638</v>
      </c>
      <c r="D705" s="19">
        <v>19420510</v>
      </c>
      <c r="E705" s="20">
        <v>5</v>
      </c>
      <c r="F705" s="19">
        <v>47953190</v>
      </c>
      <c r="G705" s="20">
        <v>5</v>
      </c>
      <c r="H705" s="19">
        <v>47953190</v>
      </c>
      <c r="I705" s="20">
        <v>5</v>
      </c>
      <c r="J705" s="19">
        <v>47953190</v>
      </c>
      <c r="K705" s="20">
        <v>3</v>
      </c>
      <c r="L705" s="19">
        <v>1761062</v>
      </c>
      <c r="M705" s="35">
        <v>203.47403846153847</v>
      </c>
      <c r="N705" s="35">
        <v>121.47216640595268</v>
      </c>
      <c r="O705" s="35">
        <f t="shared" si="15"/>
        <v>211.0925</v>
      </c>
      <c r="P705" s="19">
        <v>79454384</v>
      </c>
      <c r="Q705" s="19">
        <v>58625488</v>
      </c>
    </row>
    <row r="706" spans="1:17" x14ac:dyDescent="0.25">
      <c r="A706" s="20" t="s">
        <v>673</v>
      </c>
      <c r="B706" s="19">
        <v>6920000</v>
      </c>
      <c r="C706" s="19">
        <v>6898243</v>
      </c>
      <c r="D706" s="19">
        <v>0</v>
      </c>
      <c r="E706" s="20">
        <v>6</v>
      </c>
      <c r="F706" s="19">
        <v>6898243</v>
      </c>
      <c r="G706" s="20">
        <v>6</v>
      </c>
      <c r="H706" s="19">
        <v>6898243</v>
      </c>
      <c r="I706" s="20">
        <v>4</v>
      </c>
      <c r="J706" s="19">
        <v>3759943</v>
      </c>
      <c r="K706" s="20">
        <v>2</v>
      </c>
      <c r="L706" s="19">
        <v>1518488</v>
      </c>
      <c r="M706" s="35">
        <v>0</v>
      </c>
      <c r="N706" s="35">
        <v>0</v>
      </c>
      <c r="O706" s="35">
        <f t="shared" si="15"/>
        <v>0</v>
      </c>
      <c r="P706" s="19">
        <v>0</v>
      </c>
      <c r="Q706" s="19">
        <v>0</v>
      </c>
    </row>
    <row r="707" spans="1:17" x14ac:dyDescent="0.25">
      <c r="A707" s="20" t="s">
        <v>319</v>
      </c>
      <c r="B707" s="19">
        <v>87246910</v>
      </c>
      <c r="C707" s="19">
        <v>86373910</v>
      </c>
      <c r="D707" s="19">
        <v>6573959</v>
      </c>
      <c r="E707" s="20">
        <v>3</v>
      </c>
      <c r="F707" s="19">
        <v>86373910</v>
      </c>
      <c r="G707" s="20">
        <v>3</v>
      </c>
      <c r="H707" s="19">
        <v>86373910</v>
      </c>
      <c r="I707" s="20">
        <v>3</v>
      </c>
      <c r="J707" s="19">
        <v>86373910</v>
      </c>
      <c r="K707" s="20">
        <v>0</v>
      </c>
      <c r="L707" s="19">
        <v>0</v>
      </c>
      <c r="M707" s="35">
        <v>2.1798076923076923</v>
      </c>
      <c r="N707" s="35">
        <v>34.886005033133557</v>
      </c>
      <c r="O707" s="35">
        <f t="shared" si="15"/>
        <v>71.456076086956529</v>
      </c>
      <c r="P707" s="19">
        <v>0</v>
      </c>
      <c r="Q707" s="19">
        <v>0</v>
      </c>
    </row>
    <row r="708" spans="1:17" x14ac:dyDescent="0.25">
      <c r="A708" s="20" t="s">
        <v>674</v>
      </c>
      <c r="B708" s="19">
        <v>4903448</v>
      </c>
      <c r="C708" s="19">
        <v>84940</v>
      </c>
      <c r="D708" s="19">
        <v>4940</v>
      </c>
      <c r="E708" s="20">
        <v>4</v>
      </c>
      <c r="F708" s="19">
        <v>4482940</v>
      </c>
      <c r="G708" s="20">
        <v>2</v>
      </c>
      <c r="H708" s="19">
        <v>84940</v>
      </c>
      <c r="I708" s="20">
        <v>2</v>
      </c>
      <c r="J708" s="19">
        <v>84940</v>
      </c>
      <c r="K708" s="20">
        <v>1</v>
      </c>
      <c r="L708" s="19">
        <v>4940</v>
      </c>
      <c r="M708" s="35">
        <v>4.0865384615384616E-2</v>
      </c>
      <c r="N708" s="35">
        <v>3.0826826882576361E-2</v>
      </c>
      <c r="O708" s="35">
        <f t="shared" si="15"/>
        <v>5.369565217391304E-2</v>
      </c>
      <c r="P708" s="19">
        <v>1914250</v>
      </c>
      <c r="Q708" s="19">
        <v>1258750</v>
      </c>
    </row>
    <row r="709" spans="1:17" x14ac:dyDescent="0.25">
      <c r="A709" s="20" t="s">
        <v>675</v>
      </c>
      <c r="B709" s="19">
        <v>750000</v>
      </c>
      <c r="C709" s="19">
        <v>750000</v>
      </c>
      <c r="D709" s="19">
        <v>446237</v>
      </c>
      <c r="E709" s="20">
        <v>3</v>
      </c>
      <c r="F709" s="19">
        <v>650000</v>
      </c>
      <c r="G709" s="20">
        <v>3</v>
      </c>
      <c r="H709" s="19">
        <v>650000</v>
      </c>
      <c r="I709" s="20">
        <v>3</v>
      </c>
      <c r="J709" s="19">
        <v>650000</v>
      </c>
      <c r="K709" s="20">
        <v>2</v>
      </c>
      <c r="L709" s="19">
        <v>380000</v>
      </c>
      <c r="M709" s="35">
        <v>3.3543269230769233</v>
      </c>
      <c r="N709" s="35">
        <v>2.3297379289066669</v>
      </c>
      <c r="O709" s="35">
        <f t="shared" si="15"/>
        <v>4.8504021739130438</v>
      </c>
      <c r="P709" s="19">
        <v>0</v>
      </c>
      <c r="Q709" s="19">
        <v>0</v>
      </c>
    </row>
    <row r="710" spans="1:17" x14ac:dyDescent="0.25">
      <c r="A710" s="20" t="s">
        <v>676</v>
      </c>
      <c r="B710" s="19">
        <v>790630</v>
      </c>
      <c r="C710" s="19">
        <v>790630</v>
      </c>
      <c r="D710" s="19">
        <v>523890</v>
      </c>
      <c r="E710" s="20">
        <v>10</v>
      </c>
      <c r="F710" s="19">
        <v>790630</v>
      </c>
      <c r="G710" s="20">
        <v>10</v>
      </c>
      <c r="H710" s="19">
        <v>790630</v>
      </c>
      <c r="I710" s="20">
        <v>7</v>
      </c>
      <c r="J710" s="19">
        <v>746682</v>
      </c>
      <c r="K710" s="20">
        <v>2</v>
      </c>
      <c r="L710" s="19">
        <v>333212</v>
      </c>
      <c r="M710" s="35">
        <v>1.5923076923076922</v>
      </c>
      <c r="N710" s="35">
        <v>2.6097120654962493</v>
      </c>
      <c r="O710" s="35">
        <f t="shared" si="15"/>
        <v>5.6944565217391307</v>
      </c>
      <c r="P710" s="19">
        <v>0</v>
      </c>
      <c r="Q710" s="19">
        <v>0</v>
      </c>
    </row>
    <row r="711" spans="1:17" x14ac:dyDescent="0.25">
      <c r="A711" s="20" t="s">
        <v>320</v>
      </c>
      <c r="B711" s="19">
        <v>64546862</v>
      </c>
      <c r="C711" s="19">
        <v>0</v>
      </c>
      <c r="D711" s="19">
        <v>0</v>
      </c>
      <c r="E711" s="20">
        <v>1</v>
      </c>
      <c r="F711" s="19">
        <v>4331000</v>
      </c>
      <c r="G711" s="20">
        <v>1</v>
      </c>
      <c r="H711" s="19">
        <v>4331000</v>
      </c>
      <c r="I711" s="20">
        <v>1</v>
      </c>
      <c r="J711" s="19">
        <v>4331000</v>
      </c>
      <c r="K711" s="20">
        <v>0</v>
      </c>
      <c r="L711" s="19">
        <v>0</v>
      </c>
      <c r="M711" s="35">
        <v>0</v>
      </c>
      <c r="N711" s="35">
        <v>0</v>
      </c>
      <c r="O711" s="35">
        <f t="shared" si="15"/>
        <v>0</v>
      </c>
      <c r="P711" s="19">
        <v>0</v>
      </c>
      <c r="Q711" s="19">
        <v>0</v>
      </c>
    </row>
    <row r="712" spans="1:17" x14ac:dyDescent="0.25">
      <c r="A712" s="20" t="s">
        <v>677</v>
      </c>
      <c r="B712" s="19">
        <v>2158560</v>
      </c>
      <c r="C712" s="19">
        <v>2018294</v>
      </c>
      <c r="D712" s="19">
        <v>278647</v>
      </c>
      <c r="E712" s="20">
        <v>4</v>
      </c>
      <c r="F712" s="19">
        <v>2018294</v>
      </c>
      <c r="G712" s="20">
        <v>4</v>
      </c>
      <c r="H712" s="19">
        <v>2018294</v>
      </c>
      <c r="I712" s="20">
        <v>4</v>
      </c>
      <c r="J712" s="19">
        <v>2018294</v>
      </c>
      <c r="K712" s="20">
        <v>3</v>
      </c>
      <c r="L712" s="19">
        <v>278647</v>
      </c>
      <c r="M712" s="35">
        <v>0.41634615384615387</v>
      </c>
      <c r="N712" s="35">
        <v>1.5537269042547248</v>
      </c>
      <c r="O712" s="35">
        <f t="shared" si="15"/>
        <v>3.028771739130435</v>
      </c>
      <c r="P712" s="19">
        <v>120750</v>
      </c>
      <c r="Q712" s="19">
        <v>47178</v>
      </c>
    </row>
    <row r="713" spans="1:17" x14ac:dyDescent="0.25">
      <c r="A713" s="20" t="s">
        <v>678</v>
      </c>
      <c r="B713" s="19">
        <v>527582</v>
      </c>
      <c r="C713" s="19">
        <v>106737</v>
      </c>
      <c r="D713" s="19">
        <v>106737</v>
      </c>
      <c r="E713" s="20">
        <v>0</v>
      </c>
      <c r="F713" s="19">
        <v>0</v>
      </c>
      <c r="G713" s="20">
        <v>0</v>
      </c>
      <c r="H713" s="19">
        <v>0</v>
      </c>
      <c r="I713" s="20">
        <v>0</v>
      </c>
      <c r="J713" s="19">
        <v>0</v>
      </c>
      <c r="K713" s="20">
        <v>0</v>
      </c>
      <c r="L713" s="19">
        <v>0</v>
      </c>
      <c r="M713" s="35">
        <v>0</v>
      </c>
      <c r="N713" s="35">
        <v>0.48670075529189011</v>
      </c>
      <c r="O713" s="35">
        <f t="shared" si="15"/>
        <v>1.1601847826086957</v>
      </c>
      <c r="P713" s="19">
        <v>91896</v>
      </c>
      <c r="Q713" s="19">
        <v>11737</v>
      </c>
    </row>
    <row r="714" spans="1:17" x14ac:dyDescent="0.25">
      <c r="A714" s="20" t="s">
        <v>679</v>
      </c>
      <c r="B714" s="19">
        <v>13707123</v>
      </c>
      <c r="C714" s="19">
        <v>13707123</v>
      </c>
      <c r="D714" s="19">
        <v>1691169</v>
      </c>
      <c r="E714" s="20">
        <v>41</v>
      </c>
      <c r="F714" s="19">
        <v>13321764</v>
      </c>
      <c r="G714" s="20">
        <v>38</v>
      </c>
      <c r="H714" s="19">
        <v>11292628</v>
      </c>
      <c r="I714" s="20">
        <v>32</v>
      </c>
      <c r="J714" s="19">
        <v>6611704</v>
      </c>
      <c r="K714" s="20">
        <v>23</v>
      </c>
      <c r="L714" s="19">
        <v>11208718</v>
      </c>
      <c r="M714" s="35">
        <v>3.7360576923076922</v>
      </c>
      <c r="N714" s="35">
        <v>9.9234329382146136</v>
      </c>
      <c r="O714" s="35">
        <f t="shared" si="15"/>
        <v>18.382271739130434</v>
      </c>
      <c r="P714" s="19">
        <v>4350640</v>
      </c>
      <c r="Q714" s="19">
        <v>1938936</v>
      </c>
    </row>
    <row r="715" spans="1:17" x14ac:dyDescent="0.25">
      <c r="A715" s="20" t="s">
        <v>680</v>
      </c>
      <c r="B715" s="19">
        <v>1508039</v>
      </c>
      <c r="C715" s="19">
        <v>1508039</v>
      </c>
      <c r="D715" s="19">
        <v>868953</v>
      </c>
      <c r="E715" s="20">
        <v>4</v>
      </c>
      <c r="F715" s="19">
        <v>1508039</v>
      </c>
      <c r="G715" s="20">
        <v>4</v>
      </c>
      <c r="H715" s="19">
        <v>1508039</v>
      </c>
      <c r="I715" s="20">
        <v>4</v>
      </c>
      <c r="J715" s="19">
        <v>1508039</v>
      </c>
      <c r="K715" s="20">
        <v>0</v>
      </c>
      <c r="L715" s="19">
        <v>1508039</v>
      </c>
      <c r="M715" s="35">
        <v>10.205048076923077</v>
      </c>
      <c r="N715" s="35">
        <v>3.3185315069999999</v>
      </c>
      <c r="O715" s="35">
        <f t="shared" si="15"/>
        <v>9.4451413043478265</v>
      </c>
      <c r="P715" s="19">
        <v>1388460</v>
      </c>
      <c r="Q715" s="19">
        <v>0</v>
      </c>
    </row>
    <row r="716" spans="1:17" x14ac:dyDescent="0.25">
      <c r="A716" s="20" t="s">
        <v>681</v>
      </c>
      <c r="B716" s="19">
        <v>1390570</v>
      </c>
      <c r="C716" s="19">
        <v>1313570</v>
      </c>
      <c r="D716" s="19">
        <v>346940</v>
      </c>
      <c r="E716" s="20">
        <v>4</v>
      </c>
      <c r="F716" s="19">
        <v>742000</v>
      </c>
      <c r="G716" s="20">
        <v>3</v>
      </c>
      <c r="H716" s="19">
        <v>690000</v>
      </c>
      <c r="I716" s="20">
        <v>3</v>
      </c>
      <c r="J716" s="19">
        <v>690000</v>
      </c>
      <c r="K716" s="20">
        <v>1</v>
      </c>
      <c r="L716" s="19">
        <v>170000</v>
      </c>
      <c r="M716" s="35">
        <v>2.6788461538461537</v>
      </c>
      <c r="N716" s="35">
        <v>1.3650743779274184</v>
      </c>
      <c r="O716" s="35">
        <f t="shared" si="15"/>
        <v>3.7710869565217391</v>
      </c>
      <c r="P716" s="19">
        <v>0</v>
      </c>
      <c r="Q716" s="19">
        <v>0</v>
      </c>
    </row>
    <row r="717" spans="1:17" x14ac:dyDescent="0.25">
      <c r="A717" s="20" t="s">
        <v>682</v>
      </c>
      <c r="B717" s="19">
        <v>1026517</v>
      </c>
      <c r="C717" s="19">
        <v>1026517</v>
      </c>
      <c r="D717" s="19">
        <v>1026517</v>
      </c>
      <c r="E717" s="20">
        <v>1</v>
      </c>
      <c r="F717" s="19">
        <v>1026517</v>
      </c>
      <c r="G717" s="20">
        <v>1</v>
      </c>
      <c r="H717" s="19">
        <v>1026517</v>
      </c>
      <c r="I717" s="20">
        <v>1</v>
      </c>
      <c r="J717" s="19">
        <v>1026517</v>
      </c>
      <c r="K717" s="20">
        <v>1</v>
      </c>
      <c r="L717" s="19">
        <v>1026517</v>
      </c>
      <c r="M717" s="35">
        <v>1.6129807692307692</v>
      </c>
      <c r="N717" s="35">
        <v>7.4946006169999997</v>
      </c>
      <c r="O717" s="35">
        <f t="shared" si="15"/>
        <v>11.157793478260869</v>
      </c>
      <c r="P717" s="19">
        <v>0</v>
      </c>
      <c r="Q717" s="19">
        <v>0</v>
      </c>
    </row>
    <row r="718" spans="1:17" x14ac:dyDescent="0.25">
      <c r="A718" s="20" t="s">
        <v>683</v>
      </c>
      <c r="B718" s="19">
        <v>25682975</v>
      </c>
      <c r="C718" s="19">
        <v>16514119</v>
      </c>
      <c r="D718" s="19">
        <v>0</v>
      </c>
      <c r="E718" s="20">
        <v>1</v>
      </c>
      <c r="F718" s="19">
        <v>16514119</v>
      </c>
      <c r="G718" s="20">
        <v>1</v>
      </c>
      <c r="H718" s="19">
        <v>16514119</v>
      </c>
      <c r="I718" s="20">
        <v>1</v>
      </c>
      <c r="J718" s="19">
        <v>16514119</v>
      </c>
      <c r="K718" s="20">
        <v>0</v>
      </c>
      <c r="L718" s="19">
        <v>0</v>
      </c>
      <c r="M718" s="35">
        <v>0</v>
      </c>
      <c r="N718" s="35">
        <v>0</v>
      </c>
      <c r="O718" s="35">
        <f t="shared" si="15"/>
        <v>0</v>
      </c>
      <c r="P718" s="19">
        <v>0</v>
      </c>
      <c r="Q718" s="19">
        <v>0</v>
      </c>
    </row>
    <row r="719" spans="1:17" x14ac:dyDescent="0.25">
      <c r="A719" s="20" t="s">
        <v>684</v>
      </c>
      <c r="B719" s="19">
        <v>11239000</v>
      </c>
      <c r="C719" s="19">
        <v>11239000</v>
      </c>
      <c r="D719" s="19">
        <v>5743967.3499999996</v>
      </c>
      <c r="E719" s="20">
        <v>4</v>
      </c>
      <c r="F719" s="19">
        <v>7224000</v>
      </c>
      <c r="G719" s="20">
        <v>9</v>
      </c>
      <c r="H719" s="19">
        <v>7224000</v>
      </c>
      <c r="I719" s="20">
        <v>39</v>
      </c>
      <c r="J719" s="19">
        <v>6860224</v>
      </c>
      <c r="K719" s="20">
        <v>35</v>
      </c>
      <c r="L719" s="19">
        <v>5845325.7000000002</v>
      </c>
      <c r="M719" s="35">
        <v>2.1359374999999998</v>
      </c>
      <c r="N719" s="35">
        <v>33.112367496792963</v>
      </c>
      <c r="O719" s="35">
        <f t="shared" si="15"/>
        <v>62.434427717391301</v>
      </c>
      <c r="P719" s="19">
        <v>0</v>
      </c>
      <c r="Q719" s="19">
        <v>0</v>
      </c>
    </row>
    <row r="720" spans="1:17" x14ac:dyDescent="0.25">
      <c r="A720" s="20" t="s">
        <v>685</v>
      </c>
      <c r="B720" s="19">
        <v>12250666</v>
      </c>
      <c r="C720" s="19">
        <v>10690381</v>
      </c>
      <c r="D720" s="19">
        <v>1006908.57</v>
      </c>
      <c r="E720" s="20">
        <v>3</v>
      </c>
      <c r="F720" s="19">
        <v>333520</v>
      </c>
      <c r="G720" s="20">
        <v>2</v>
      </c>
      <c r="H720" s="19">
        <v>259900</v>
      </c>
      <c r="I720" s="20">
        <v>1</v>
      </c>
      <c r="J720" s="19">
        <v>9900</v>
      </c>
      <c r="K720" s="20">
        <v>1</v>
      </c>
      <c r="L720" s="19">
        <v>9900</v>
      </c>
      <c r="M720" s="35">
        <v>0.50769230769230766</v>
      </c>
      <c r="N720" s="35">
        <v>5.7155170916170537</v>
      </c>
      <c r="O720" s="35">
        <f t="shared" si="15"/>
        <v>10.944658369565216</v>
      </c>
      <c r="P720" s="19">
        <v>1800000</v>
      </c>
      <c r="Q720" s="19">
        <v>0</v>
      </c>
    </row>
    <row r="721" spans="1:17" x14ac:dyDescent="0.25">
      <c r="A721" s="20" t="s">
        <v>686</v>
      </c>
      <c r="B721" s="19">
        <v>1223603</v>
      </c>
      <c r="C721" s="19">
        <v>1223603</v>
      </c>
      <c r="D721" s="19">
        <v>0</v>
      </c>
      <c r="E721" s="20">
        <v>1</v>
      </c>
      <c r="F721" s="19">
        <v>1223603</v>
      </c>
      <c r="G721" s="20">
        <v>1</v>
      </c>
      <c r="H721" s="19">
        <v>1223603</v>
      </c>
      <c r="I721" s="20">
        <v>1</v>
      </c>
      <c r="J721" s="19">
        <v>1223603</v>
      </c>
      <c r="K721" s="20">
        <v>0</v>
      </c>
      <c r="L721" s="19">
        <v>0</v>
      </c>
      <c r="M721" s="35">
        <v>0</v>
      </c>
      <c r="N721" s="35">
        <v>0</v>
      </c>
      <c r="O721" s="35">
        <f t="shared" si="15"/>
        <v>0</v>
      </c>
      <c r="P721" s="19">
        <v>0</v>
      </c>
      <c r="Q721" s="19">
        <v>0</v>
      </c>
    </row>
    <row r="722" spans="1:17" x14ac:dyDescent="0.25">
      <c r="A722" s="20" t="s">
        <v>687</v>
      </c>
      <c r="B722" s="19">
        <v>15793678</v>
      </c>
      <c r="C722" s="19">
        <v>15793678</v>
      </c>
      <c r="D722" s="19">
        <v>14293989</v>
      </c>
      <c r="E722" s="20">
        <v>14</v>
      </c>
      <c r="F722" s="19">
        <v>14695607</v>
      </c>
      <c r="G722" s="20">
        <v>14</v>
      </c>
      <c r="H722" s="19">
        <v>14695607</v>
      </c>
      <c r="I722" s="20">
        <v>14</v>
      </c>
      <c r="J722" s="19">
        <v>146958607</v>
      </c>
      <c r="K722" s="20">
        <v>9</v>
      </c>
      <c r="L722" s="19">
        <v>11771285</v>
      </c>
      <c r="M722" s="35">
        <v>17.229807692307691</v>
      </c>
      <c r="N722" s="35">
        <v>87.237590788060487</v>
      </c>
      <c r="O722" s="35">
        <f t="shared" si="15"/>
        <v>155.36944565217391</v>
      </c>
      <c r="P722" s="19">
        <v>2397856</v>
      </c>
      <c r="Q722" s="19">
        <v>1122369</v>
      </c>
    </row>
    <row r="723" spans="1:17" x14ac:dyDescent="0.25">
      <c r="A723" s="20" t="s">
        <v>688</v>
      </c>
      <c r="B723" s="19">
        <v>5551106</v>
      </c>
      <c r="C723" s="19">
        <v>1734735.04</v>
      </c>
      <c r="D723" s="19">
        <v>1734735.04</v>
      </c>
      <c r="E723" s="20">
        <v>0</v>
      </c>
      <c r="F723" s="19">
        <v>0</v>
      </c>
      <c r="G723" s="20">
        <v>0</v>
      </c>
      <c r="H723" s="19">
        <v>0</v>
      </c>
      <c r="I723" s="20">
        <v>0</v>
      </c>
      <c r="J723" s="19">
        <v>0</v>
      </c>
      <c r="K723" s="20">
        <v>0</v>
      </c>
      <c r="L723" s="19">
        <v>0</v>
      </c>
      <c r="M723" s="35">
        <v>8.1894230769230774</v>
      </c>
      <c r="N723" s="35">
        <v>7.3752348220725086</v>
      </c>
      <c r="O723" s="35">
        <f t="shared" si="15"/>
        <v>18.855815652173913</v>
      </c>
      <c r="P723" s="19">
        <v>0</v>
      </c>
      <c r="Q723" s="19">
        <v>0</v>
      </c>
    </row>
    <row r="724" spans="1:17" x14ac:dyDescent="0.25">
      <c r="A724" s="20" t="s">
        <v>689</v>
      </c>
      <c r="B724" s="19">
        <v>950137</v>
      </c>
      <c r="C724" s="19">
        <v>950137</v>
      </c>
      <c r="D724" s="19">
        <v>0</v>
      </c>
      <c r="E724" s="20">
        <v>1</v>
      </c>
      <c r="F724" s="19">
        <v>950137</v>
      </c>
      <c r="G724" s="20">
        <v>1</v>
      </c>
      <c r="H724" s="19">
        <v>950137</v>
      </c>
      <c r="I724" s="20">
        <v>1</v>
      </c>
      <c r="J724" s="19">
        <v>950137</v>
      </c>
      <c r="K724" s="20">
        <v>0</v>
      </c>
      <c r="L724" s="19">
        <v>0</v>
      </c>
      <c r="M724" s="35">
        <v>0</v>
      </c>
      <c r="N724" s="35">
        <v>0</v>
      </c>
      <c r="O724" s="35">
        <f t="shared" si="15"/>
        <v>0</v>
      </c>
      <c r="P724" s="19">
        <v>0</v>
      </c>
      <c r="Q724" s="19">
        <v>0</v>
      </c>
    </row>
    <row r="725" spans="1:17" x14ac:dyDescent="0.25">
      <c r="A725" s="20" t="s">
        <v>690</v>
      </c>
      <c r="B725" s="19">
        <v>3227669</v>
      </c>
      <c r="C725" s="19">
        <v>2747988</v>
      </c>
      <c r="D725" s="19">
        <v>0</v>
      </c>
      <c r="E725" s="20">
        <v>2</v>
      </c>
      <c r="F725" s="19">
        <v>2747988</v>
      </c>
      <c r="G725" s="20">
        <v>2</v>
      </c>
      <c r="H725" s="19">
        <v>2747988</v>
      </c>
      <c r="I725" s="20">
        <v>2</v>
      </c>
      <c r="J725" s="19">
        <v>2747988</v>
      </c>
      <c r="K725" s="20">
        <v>0</v>
      </c>
      <c r="L725" s="19">
        <v>0</v>
      </c>
      <c r="M725" s="35">
        <v>1.6759615384615385</v>
      </c>
      <c r="N725" s="35">
        <v>0</v>
      </c>
      <c r="O725" s="35">
        <f t="shared" si="15"/>
        <v>0</v>
      </c>
      <c r="P725" s="19">
        <v>230000</v>
      </c>
      <c r="Q725" s="19">
        <v>37419</v>
      </c>
    </row>
    <row r="726" spans="1:17" x14ac:dyDescent="0.25">
      <c r="A726" s="20" t="s">
        <v>691</v>
      </c>
      <c r="B726" s="19">
        <v>11279390</v>
      </c>
      <c r="C726" s="19">
        <v>9757185</v>
      </c>
      <c r="D726" s="19">
        <v>777493.5</v>
      </c>
      <c r="E726" s="20">
        <v>17</v>
      </c>
      <c r="F726" s="19">
        <v>9411185</v>
      </c>
      <c r="G726" s="20">
        <v>13</v>
      </c>
      <c r="H726" s="19">
        <v>8199285</v>
      </c>
      <c r="I726" s="20">
        <v>6</v>
      </c>
      <c r="J726" s="19">
        <v>3406785</v>
      </c>
      <c r="K726" s="20">
        <v>1</v>
      </c>
      <c r="L726" s="19">
        <v>343200</v>
      </c>
      <c r="M726" s="35">
        <v>0.47554326923076923</v>
      </c>
      <c r="N726" s="35">
        <v>3.6277217377485664</v>
      </c>
      <c r="O726" s="35">
        <f t="shared" si="15"/>
        <v>8.4510163043478261</v>
      </c>
      <c r="P726" s="19">
        <v>0</v>
      </c>
      <c r="Q726" s="19">
        <v>0</v>
      </c>
    </row>
    <row r="727" spans="1:17" x14ac:dyDescent="0.25">
      <c r="A727" s="20" t="s">
        <v>692</v>
      </c>
      <c r="B727" s="19">
        <v>4080000</v>
      </c>
      <c r="C727" s="19">
        <v>377614.5</v>
      </c>
      <c r="D727" s="19">
        <v>179957.92</v>
      </c>
      <c r="E727" s="20">
        <v>2</v>
      </c>
      <c r="F727" s="19">
        <v>377614.5</v>
      </c>
      <c r="G727" s="20">
        <v>2</v>
      </c>
      <c r="H727" s="19">
        <v>377614.5</v>
      </c>
      <c r="I727" s="20">
        <v>2</v>
      </c>
      <c r="J727" s="19">
        <v>377614.5</v>
      </c>
      <c r="K727" s="20">
        <v>0</v>
      </c>
      <c r="L727" s="19">
        <v>0</v>
      </c>
      <c r="M727" s="35">
        <v>0.49254807692307695</v>
      </c>
      <c r="N727" s="35">
        <v>0.89205021071946711</v>
      </c>
      <c r="O727" s="35">
        <f t="shared" si="15"/>
        <v>1.9560643478260871</v>
      </c>
      <c r="P727" s="19">
        <v>0</v>
      </c>
      <c r="Q727" s="19">
        <v>0</v>
      </c>
    </row>
    <row r="728" spans="1:17" x14ac:dyDescent="0.25">
      <c r="A728" s="20" t="s">
        <v>693</v>
      </c>
      <c r="B728" s="19">
        <v>7658196</v>
      </c>
      <c r="C728" s="19">
        <v>7658196</v>
      </c>
      <c r="D728" s="19">
        <v>5907490</v>
      </c>
      <c r="E728" s="20">
        <v>2</v>
      </c>
      <c r="F728" s="19">
        <v>5907490</v>
      </c>
      <c r="G728" s="20">
        <v>2</v>
      </c>
      <c r="H728" s="19">
        <v>6052078</v>
      </c>
      <c r="I728" s="20">
        <v>2</v>
      </c>
      <c r="J728" s="19">
        <v>5904790</v>
      </c>
      <c r="K728" s="20">
        <v>1</v>
      </c>
      <c r="L728" s="19">
        <v>4636784</v>
      </c>
      <c r="M728" s="35">
        <v>3.0769230769230771E-2</v>
      </c>
      <c r="N728" s="35">
        <v>22.072342270440544</v>
      </c>
      <c r="O728" s="35">
        <f t="shared" si="15"/>
        <v>64.211847826086952</v>
      </c>
      <c r="P728" s="19">
        <v>0</v>
      </c>
      <c r="Q728" s="19">
        <v>0</v>
      </c>
    </row>
    <row r="729" spans="1:17" x14ac:dyDescent="0.25">
      <c r="A729" s="20" t="s">
        <v>694</v>
      </c>
      <c r="B729" s="19">
        <v>1667980</v>
      </c>
      <c r="C729" s="19">
        <v>1667980</v>
      </c>
      <c r="D729" s="19">
        <v>50239</v>
      </c>
      <c r="E729" s="20">
        <v>2</v>
      </c>
      <c r="F729" s="19">
        <v>1667980</v>
      </c>
      <c r="G729" s="20">
        <v>2</v>
      </c>
      <c r="H729" s="19">
        <v>1667980</v>
      </c>
      <c r="I729" s="20">
        <v>2</v>
      </c>
      <c r="J729" s="19">
        <v>1667980</v>
      </c>
      <c r="K729" s="20">
        <v>1</v>
      </c>
      <c r="L729" s="19">
        <v>1667980</v>
      </c>
      <c r="M729" s="35">
        <v>1.6201923076923077</v>
      </c>
      <c r="N729" s="35">
        <v>0.36679493899999999</v>
      </c>
      <c r="O729" s="35">
        <f t="shared" si="15"/>
        <v>0.54607608695652177</v>
      </c>
      <c r="P729" s="19">
        <v>1668160</v>
      </c>
      <c r="Q729" s="19">
        <v>1668160</v>
      </c>
    </row>
    <row r="730" spans="1:17" x14ac:dyDescent="0.25">
      <c r="A730" s="20" t="s">
        <v>695</v>
      </c>
      <c r="B730" s="19">
        <v>71780523</v>
      </c>
      <c r="C730" s="19">
        <v>71780523</v>
      </c>
      <c r="D730" s="19">
        <v>31178567</v>
      </c>
      <c r="E730" s="20">
        <v>31</v>
      </c>
      <c r="F730" s="19">
        <v>41145289</v>
      </c>
      <c r="G730" s="20">
        <v>29</v>
      </c>
      <c r="H730" s="19">
        <v>41095454</v>
      </c>
      <c r="I730" s="20">
        <v>28</v>
      </c>
      <c r="J730" s="19">
        <v>41095454</v>
      </c>
      <c r="K730" s="20">
        <v>10</v>
      </c>
      <c r="L730" s="19">
        <v>227263</v>
      </c>
      <c r="M730" s="35">
        <v>372.97469230769229</v>
      </c>
      <c r="N730" s="35">
        <v>142.59392585837685</v>
      </c>
      <c r="O730" s="35">
        <f t="shared" si="15"/>
        <v>338.89746739130436</v>
      </c>
      <c r="P730" s="19">
        <v>0</v>
      </c>
      <c r="Q730" s="19">
        <v>0</v>
      </c>
    </row>
    <row r="731" spans="1:17" x14ac:dyDescent="0.25">
      <c r="A731" s="20" t="s">
        <v>696</v>
      </c>
      <c r="B731" s="19">
        <v>196850</v>
      </c>
      <c r="C731" s="19">
        <v>24645.75</v>
      </c>
      <c r="D731" s="19">
        <v>24645.75</v>
      </c>
      <c r="E731" s="20">
        <v>1</v>
      </c>
      <c r="F731" s="19">
        <v>24645.75</v>
      </c>
      <c r="G731" s="20">
        <v>1</v>
      </c>
      <c r="H731" s="19">
        <v>24645.75</v>
      </c>
      <c r="I731" s="20">
        <v>1</v>
      </c>
      <c r="J731" s="19">
        <v>24645.75</v>
      </c>
      <c r="K731" s="20">
        <v>1</v>
      </c>
      <c r="L731" s="19">
        <v>24645.75</v>
      </c>
      <c r="M731" s="35">
        <v>0.15384615384615385</v>
      </c>
      <c r="N731" s="35">
        <v>0.139819093043131</v>
      </c>
      <c r="O731" s="35">
        <f t="shared" si="15"/>
        <v>0.26788858695652173</v>
      </c>
      <c r="P731" s="19">
        <v>196850</v>
      </c>
      <c r="Q731" s="19">
        <v>24645.75</v>
      </c>
    </row>
    <row r="732" spans="1:17" x14ac:dyDescent="0.25">
      <c r="A732" s="20" t="s">
        <v>697</v>
      </c>
      <c r="B732" s="19">
        <v>5960310</v>
      </c>
      <c r="C732" s="19">
        <v>3005255</v>
      </c>
      <c r="D732" s="19">
        <v>575212</v>
      </c>
      <c r="E732" s="20">
        <v>5</v>
      </c>
      <c r="F732" s="19">
        <v>3808077</v>
      </c>
      <c r="G732" s="20">
        <v>3</v>
      </c>
      <c r="H732" s="19">
        <v>2430043</v>
      </c>
      <c r="I732" s="20">
        <v>3</v>
      </c>
      <c r="J732" s="19">
        <v>2430043</v>
      </c>
      <c r="K732" s="20">
        <v>0</v>
      </c>
      <c r="L732" s="19">
        <v>0</v>
      </c>
      <c r="M732" s="35">
        <v>4.0831730769230772</v>
      </c>
      <c r="N732" s="35">
        <v>3.0201360810153091</v>
      </c>
      <c r="O732" s="35">
        <f t="shared" si="15"/>
        <v>6.2523043478260867</v>
      </c>
      <c r="P732" s="19">
        <v>0</v>
      </c>
      <c r="Q732" s="19">
        <v>0</v>
      </c>
    </row>
    <row r="733" spans="1:17" x14ac:dyDescent="0.25">
      <c r="A733" s="20" t="s">
        <v>698</v>
      </c>
      <c r="B733" s="19">
        <v>725000</v>
      </c>
      <c r="C733" s="19">
        <v>468445.06</v>
      </c>
      <c r="D733" s="19">
        <v>0</v>
      </c>
      <c r="E733" s="20">
        <v>3</v>
      </c>
      <c r="F733" s="19">
        <v>725000</v>
      </c>
      <c r="G733" s="20">
        <v>2</v>
      </c>
      <c r="H733" s="19">
        <v>468445.06</v>
      </c>
      <c r="I733" s="20">
        <v>1</v>
      </c>
      <c r="J733" s="19">
        <v>144888</v>
      </c>
      <c r="K733" s="20">
        <v>0</v>
      </c>
      <c r="L733" s="19">
        <v>0</v>
      </c>
      <c r="M733" s="35">
        <v>0</v>
      </c>
      <c r="N733" s="35">
        <v>0</v>
      </c>
      <c r="O733" s="35">
        <f t="shared" si="15"/>
        <v>0</v>
      </c>
      <c r="P733" s="19">
        <v>0</v>
      </c>
      <c r="Q733" s="19">
        <v>0</v>
      </c>
    </row>
    <row r="734" spans="1:17" x14ac:dyDescent="0.25">
      <c r="A734" s="20" t="s">
        <v>699</v>
      </c>
      <c r="B734" s="19">
        <v>1170000</v>
      </c>
      <c r="C734" s="19">
        <v>0</v>
      </c>
      <c r="D734" s="19">
        <v>0</v>
      </c>
      <c r="E734" s="20">
        <v>0</v>
      </c>
      <c r="F734" s="19">
        <v>0</v>
      </c>
      <c r="G734" s="20">
        <v>0</v>
      </c>
      <c r="H734" s="19">
        <v>0</v>
      </c>
      <c r="I734" s="20">
        <v>0</v>
      </c>
      <c r="J734" s="19">
        <v>0</v>
      </c>
      <c r="K734" s="20">
        <v>0</v>
      </c>
      <c r="L734" s="19">
        <v>0</v>
      </c>
      <c r="M734" s="35">
        <v>0</v>
      </c>
      <c r="N734" s="35">
        <v>0</v>
      </c>
      <c r="O734" s="35">
        <f t="shared" si="15"/>
        <v>0</v>
      </c>
      <c r="P734" s="19">
        <v>0</v>
      </c>
      <c r="Q734" s="19">
        <v>0</v>
      </c>
    </row>
    <row r="735" spans="1:17" x14ac:dyDescent="0.25">
      <c r="A735" s="20" t="s">
        <v>700</v>
      </c>
      <c r="B735" s="19">
        <v>831498</v>
      </c>
      <c r="C735" s="19">
        <v>445303</v>
      </c>
      <c r="D735" s="19">
        <v>0</v>
      </c>
      <c r="E735" s="20">
        <v>5</v>
      </c>
      <c r="F735" s="19">
        <v>445303</v>
      </c>
      <c r="G735" s="20">
        <v>5</v>
      </c>
      <c r="H735" s="19">
        <v>445303</v>
      </c>
      <c r="I735" s="20">
        <v>4</v>
      </c>
      <c r="J735" s="19">
        <v>295303</v>
      </c>
      <c r="K735" s="20">
        <v>0</v>
      </c>
      <c r="L735" s="19">
        <v>0</v>
      </c>
      <c r="M735" s="35">
        <v>0</v>
      </c>
      <c r="N735" s="35">
        <v>0</v>
      </c>
      <c r="O735" s="35">
        <f t="shared" si="15"/>
        <v>0</v>
      </c>
      <c r="P735" s="19">
        <v>445303</v>
      </c>
      <c r="Q735" s="19">
        <v>0</v>
      </c>
    </row>
    <row r="736" spans="1:17" x14ac:dyDescent="0.25">
      <c r="A736" s="20" t="s">
        <v>701</v>
      </c>
      <c r="B736" s="19">
        <v>292500</v>
      </c>
      <c r="C736" s="19">
        <v>0</v>
      </c>
      <c r="D736" s="19">
        <v>0</v>
      </c>
      <c r="E736" s="20">
        <v>0</v>
      </c>
      <c r="F736" s="19">
        <v>0</v>
      </c>
      <c r="G736" s="20">
        <v>0</v>
      </c>
      <c r="H736" s="19">
        <v>0</v>
      </c>
      <c r="I736" s="20">
        <v>0</v>
      </c>
      <c r="J736" s="19">
        <v>0</v>
      </c>
      <c r="K736" s="20">
        <v>0</v>
      </c>
      <c r="L736" s="19">
        <v>0</v>
      </c>
      <c r="M736" s="35">
        <v>0</v>
      </c>
      <c r="N736" s="35">
        <v>0</v>
      </c>
      <c r="O736" s="35">
        <f t="shared" si="15"/>
        <v>0</v>
      </c>
      <c r="P736" s="19">
        <v>0</v>
      </c>
      <c r="Q736" s="19">
        <v>0</v>
      </c>
    </row>
    <row r="737" spans="1:17" x14ac:dyDescent="0.25">
      <c r="A737" s="20" t="s">
        <v>702</v>
      </c>
      <c r="B737" s="19">
        <v>1264326</v>
      </c>
      <c r="C737" s="19">
        <v>0</v>
      </c>
      <c r="D737" s="19">
        <v>0</v>
      </c>
      <c r="E737" s="20">
        <v>3</v>
      </c>
      <c r="F737" s="19">
        <v>1020714</v>
      </c>
      <c r="G737" s="20">
        <v>0</v>
      </c>
      <c r="H737" s="19">
        <v>0</v>
      </c>
      <c r="I737" s="20">
        <v>0</v>
      </c>
      <c r="J737" s="19">
        <v>0</v>
      </c>
      <c r="K737" s="20">
        <v>0</v>
      </c>
      <c r="L737" s="19">
        <v>0</v>
      </c>
      <c r="M737" s="35">
        <v>0</v>
      </c>
      <c r="N737" s="35">
        <v>0</v>
      </c>
      <c r="O737" s="35">
        <f t="shared" si="15"/>
        <v>0</v>
      </c>
      <c r="P737" s="19">
        <v>0</v>
      </c>
      <c r="Q737" s="19">
        <v>0</v>
      </c>
    </row>
    <row r="738" spans="1:17" x14ac:dyDescent="0.25">
      <c r="A738" s="20" t="s">
        <v>703</v>
      </c>
      <c r="B738" s="19">
        <v>1144403</v>
      </c>
      <c r="C738" s="19">
        <v>0</v>
      </c>
      <c r="D738" s="19">
        <v>0</v>
      </c>
      <c r="E738" s="20">
        <v>0</v>
      </c>
      <c r="F738" s="19">
        <v>0</v>
      </c>
      <c r="G738" s="20">
        <v>0</v>
      </c>
      <c r="H738" s="19">
        <v>0</v>
      </c>
      <c r="I738" s="20">
        <v>0</v>
      </c>
      <c r="J738" s="19">
        <v>0</v>
      </c>
      <c r="K738" s="20">
        <v>0</v>
      </c>
      <c r="L738" s="19">
        <v>0</v>
      </c>
      <c r="M738" s="35">
        <v>0</v>
      </c>
      <c r="N738" s="35">
        <v>0</v>
      </c>
      <c r="O738" s="35">
        <f t="shared" si="15"/>
        <v>0</v>
      </c>
      <c r="P738" s="19">
        <v>500000</v>
      </c>
      <c r="Q738" s="19">
        <v>0</v>
      </c>
    </row>
    <row r="739" spans="1:17" x14ac:dyDescent="0.25">
      <c r="A739" s="20" t="s">
        <v>704</v>
      </c>
      <c r="B739" s="19">
        <v>1208942</v>
      </c>
      <c r="C739" s="19">
        <v>0</v>
      </c>
      <c r="D739" s="19">
        <v>0</v>
      </c>
      <c r="E739" s="20">
        <v>0</v>
      </c>
      <c r="F739" s="19">
        <v>0</v>
      </c>
      <c r="G739" s="20">
        <v>0</v>
      </c>
      <c r="H739" s="19">
        <v>0</v>
      </c>
      <c r="I739" s="20">
        <v>0</v>
      </c>
      <c r="J739" s="19">
        <v>0</v>
      </c>
      <c r="K739" s="20">
        <v>0</v>
      </c>
      <c r="L739" s="19">
        <v>0</v>
      </c>
      <c r="M739" s="35">
        <v>0</v>
      </c>
      <c r="N739" s="35">
        <v>0</v>
      </c>
      <c r="O739" s="35">
        <f t="shared" si="15"/>
        <v>0</v>
      </c>
      <c r="P739" s="19">
        <v>0</v>
      </c>
      <c r="Q739" s="19">
        <v>0</v>
      </c>
    </row>
    <row r="740" spans="1:17" x14ac:dyDescent="0.25">
      <c r="A740" s="20" t="s">
        <v>705</v>
      </c>
      <c r="B740" s="19">
        <v>187500</v>
      </c>
      <c r="C740" s="19">
        <v>0</v>
      </c>
      <c r="D740" s="19">
        <v>0</v>
      </c>
      <c r="E740" s="20">
        <v>1</v>
      </c>
      <c r="F740" s="19">
        <v>187500</v>
      </c>
      <c r="G740" s="20">
        <v>0</v>
      </c>
      <c r="H740" s="19">
        <v>0</v>
      </c>
      <c r="I740" s="20">
        <v>0</v>
      </c>
      <c r="J740" s="19">
        <v>0</v>
      </c>
      <c r="K740" s="20">
        <v>0</v>
      </c>
      <c r="L740" s="19">
        <v>0</v>
      </c>
      <c r="M740" s="35">
        <v>0</v>
      </c>
      <c r="N740" s="35">
        <v>0</v>
      </c>
      <c r="O740" s="35">
        <f t="shared" si="15"/>
        <v>0</v>
      </c>
      <c r="P740" s="19">
        <v>0</v>
      </c>
      <c r="Q740" s="19">
        <v>0</v>
      </c>
    </row>
    <row r="741" spans="1:17" x14ac:dyDescent="0.25">
      <c r="A741" s="20" t="s">
        <v>706</v>
      </c>
      <c r="B741" s="19">
        <v>1100000</v>
      </c>
      <c r="C741" s="19">
        <v>0</v>
      </c>
      <c r="D741" s="19">
        <v>0</v>
      </c>
      <c r="E741" s="20">
        <v>0</v>
      </c>
      <c r="F741" s="19">
        <v>0</v>
      </c>
      <c r="G741" s="20">
        <v>0</v>
      </c>
      <c r="H741" s="19">
        <v>0</v>
      </c>
      <c r="I741" s="20">
        <v>0</v>
      </c>
      <c r="J741" s="19">
        <v>0</v>
      </c>
      <c r="K741" s="20">
        <v>0</v>
      </c>
      <c r="L741" s="19">
        <v>0</v>
      </c>
      <c r="M741" s="35">
        <v>0</v>
      </c>
      <c r="N741" s="35">
        <v>0</v>
      </c>
      <c r="O741" s="35">
        <f t="shared" si="15"/>
        <v>0</v>
      </c>
      <c r="P741" s="19">
        <v>0</v>
      </c>
      <c r="Q741" s="19">
        <v>0</v>
      </c>
    </row>
    <row r="742" spans="1:17" x14ac:dyDescent="0.25">
      <c r="A742" s="20" t="s">
        <v>707</v>
      </c>
      <c r="B742" s="19">
        <v>375000</v>
      </c>
      <c r="C742" s="19">
        <v>55400</v>
      </c>
      <c r="D742" s="19">
        <v>16780</v>
      </c>
      <c r="E742" s="20">
        <v>1</v>
      </c>
      <c r="F742" s="19">
        <v>55400</v>
      </c>
      <c r="G742" s="20">
        <v>1</v>
      </c>
      <c r="H742" s="19">
        <v>55400</v>
      </c>
      <c r="I742" s="20">
        <v>1</v>
      </c>
      <c r="J742" s="19">
        <v>55400</v>
      </c>
      <c r="K742" s="20">
        <v>0</v>
      </c>
      <c r="L742" s="19">
        <v>0</v>
      </c>
      <c r="M742" s="35">
        <v>0.46153846153846156</v>
      </c>
      <c r="N742" s="35">
        <v>5.9434759999999996E-2</v>
      </c>
      <c r="O742" s="35">
        <f t="shared" si="15"/>
        <v>0.18239130434782608</v>
      </c>
      <c r="P742" s="19">
        <v>0</v>
      </c>
      <c r="Q742" s="19">
        <v>0</v>
      </c>
    </row>
    <row r="743" spans="1:17" x14ac:dyDescent="0.25">
      <c r="A743" s="20" t="s">
        <v>708</v>
      </c>
      <c r="B743" s="19">
        <v>205000</v>
      </c>
      <c r="C743" s="19">
        <v>0</v>
      </c>
      <c r="D743" s="19">
        <v>0</v>
      </c>
      <c r="E743" s="20">
        <v>2</v>
      </c>
      <c r="F743" s="19">
        <v>205000</v>
      </c>
      <c r="G743" s="20">
        <v>0</v>
      </c>
      <c r="H743" s="19">
        <v>0</v>
      </c>
      <c r="I743" s="20">
        <v>0</v>
      </c>
      <c r="J743" s="19">
        <v>0</v>
      </c>
      <c r="K743" s="20">
        <v>0</v>
      </c>
      <c r="L743" s="19">
        <v>0</v>
      </c>
      <c r="M743" s="35">
        <v>0</v>
      </c>
      <c r="N743" s="35">
        <v>0</v>
      </c>
      <c r="O743" s="35">
        <f t="shared" si="15"/>
        <v>0</v>
      </c>
      <c r="P743" s="19">
        <v>10000</v>
      </c>
      <c r="Q743" s="19">
        <v>10000</v>
      </c>
    </row>
    <row r="744" spans="1:17" x14ac:dyDescent="0.25">
      <c r="A744" s="20" t="s">
        <v>709</v>
      </c>
      <c r="B744" s="19">
        <v>24100</v>
      </c>
      <c r="C744" s="19">
        <v>24100</v>
      </c>
      <c r="D744" s="19">
        <v>0</v>
      </c>
      <c r="E744" s="20">
        <v>0</v>
      </c>
      <c r="F744" s="19">
        <v>0</v>
      </c>
      <c r="G744" s="20">
        <v>0</v>
      </c>
      <c r="H744" s="19">
        <v>0</v>
      </c>
      <c r="I744" s="20">
        <v>0</v>
      </c>
      <c r="J744" s="19">
        <v>0</v>
      </c>
      <c r="K744" s="20">
        <v>0</v>
      </c>
      <c r="L744" s="19">
        <v>0</v>
      </c>
      <c r="M744" s="35">
        <v>0</v>
      </c>
      <c r="N744" s="35">
        <v>0</v>
      </c>
      <c r="O744" s="35">
        <f t="shared" ref="O744:O807" si="16">D744/92000</f>
        <v>0</v>
      </c>
      <c r="P744" s="19">
        <v>0</v>
      </c>
      <c r="Q744" s="19">
        <v>0</v>
      </c>
    </row>
    <row r="745" spans="1:17" x14ac:dyDescent="0.25">
      <c r="A745" s="20" t="s">
        <v>710</v>
      </c>
      <c r="B745" s="19">
        <v>397500</v>
      </c>
      <c r="C745" s="19">
        <v>0</v>
      </c>
      <c r="D745" s="19">
        <v>0</v>
      </c>
      <c r="E745" s="20">
        <v>2</v>
      </c>
      <c r="F745" s="19">
        <v>395000</v>
      </c>
      <c r="G745" s="20">
        <v>0</v>
      </c>
      <c r="H745" s="19">
        <v>0</v>
      </c>
      <c r="I745" s="20">
        <v>0</v>
      </c>
      <c r="J745" s="19">
        <v>0</v>
      </c>
      <c r="K745" s="20">
        <v>0</v>
      </c>
      <c r="L745" s="19">
        <v>0</v>
      </c>
      <c r="M745" s="35">
        <v>0</v>
      </c>
      <c r="N745" s="35">
        <v>0</v>
      </c>
      <c r="O745" s="35">
        <f t="shared" si="16"/>
        <v>0</v>
      </c>
      <c r="P745" s="19">
        <v>0</v>
      </c>
      <c r="Q745" s="19">
        <v>0</v>
      </c>
    </row>
    <row r="746" spans="1:17" x14ac:dyDescent="0.25">
      <c r="A746" s="20" t="s">
        <v>711</v>
      </c>
      <c r="B746" s="19">
        <v>300000</v>
      </c>
      <c r="C746" s="19">
        <v>0</v>
      </c>
      <c r="D746" s="19">
        <v>0</v>
      </c>
      <c r="E746" s="20">
        <v>0</v>
      </c>
      <c r="F746" s="19">
        <v>0</v>
      </c>
      <c r="G746" s="20">
        <v>0</v>
      </c>
      <c r="H746" s="19">
        <v>0</v>
      </c>
      <c r="I746" s="20">
        <v>0</v>
      </c>
      <c r="J746" s="19">
        <v>0</v>
      </c>
      <c r="K746" s="20">
        <v>0</v>
      </c>
      <c r="L746" s="19">
        <v>0</v>
      </c>
      <c r="M746" s="35">
        <v>0</v>
      </c>
      <c r="N746" s="35">
        <v>0</v>
      </c>
      <c r="O746" s="35">
        <f t="shared" si="16"/>
        <v>0</v>
      </c>
      <c r="P746" s="19">
        <v>0</v>
      </c>
      <c r="Q746" s="19">
        <v>0</v>
      </c>
    </row>
    <row r="747" spans="1:17" x14ac:dyDescent="0.25">
      <c r="A747" s="20" t="s">
        <v>712</v>
      </c>
      <c r="B747" s="19">
        <v>1388750</v>
      </c>
      <c r="C747" s="19">
        <v>723530</v>
      </c>
      <c r="D747" s="19">
        <v>118082</v>
      </c>
      <c r="E747" s="20">
        <v>4</v>
      </c>
      <c r="F747" s="19">
        <v>118082</v>
      </c>
      <c r="G747" s="20">
        <v>4</v>
      </c>
      <c r="H747" s="19">
        <v>723530</v>
      </c>
      <c r="I747" s="20">
        <v>2</v>
      </c>
      <c r="J747" s="19">
        <v>273640</v>
      </c>
      <c r="K747" s="20">
        <v>0</v>
      </c>
      <c r="L747" s="19">
        <v>273640</v>
      </c>
      <c r="M747" s="35">
        <v>0.24038461538461539</v>
      </c>
      <c r="N747" s="35">
        <v>0.6649340451438599</v>
      </c>
      <c r="O747" s="35">
        <f t="shared" si="16"/>
        <v>1.2835000000000001</v>
      </c>
      <c r="P747" s="19">
        <v>0</v>
      </c>
      <c r="Q747" s="19">
        <v>0</v>
      </c>
    </row>
    <row r="748" spans="1:17" x14ac:dyDescent="0.25">
      <c r="A748" s="20" t="s">
        <v>713</v>
      </c>
      <c r="B748" s="19">
        <v>2779727</v>
      </c>
      <c r="C748" s="19">
        <v>2779727</v>
      </c>
      <c r="D748" s="19">
        <v>0</v>
      </c>
      <c r="E748" s="20">
        <v>2</v>
      </c>
      <c r="F748" s="19">
        <v>2779727</v>
      </c>
      <c r="G748" s="20">
        <v>2</v>
      </c>
      <c r="H748" s="19">
        <v>2779727</v>
      </c>
      <c r="I748" s="20">
        <v>0</v>
      </c>
      <c r="J748" s="19">
        <v>0</v>
      </c>
      <c r="K748" s="20">
        <v>0</v>
      </c>
      <c r="L748" s="19">
        <v>0</v>
      </c>
      <c r="M748" s="35">
        <v>0</v>
      </c>
      <c r="N748" s="35">
        <v>0</v>
      </c>
      <c r="O748" s="35">
        <f t="shared" si="16"/>
        <v>0</v>
      </c>
      <c r="P748" s="19">
        <v>0</v>
      </c>
      <c r="Q748" s="19">
        <v>0</v>
      </c>
    </row>
    <row r="749" spans="1:17" x14ac:dyDescent="0.25">
      <c r="A749" s="20" t="s">
        <v>714</v>
      </c>
      <c r="B749" s="19">
        <v>5181500</v>
      </c>
      <c r="C749" s="19">
        <v>881459</v>
      </c>
      <c r="D749" s="19">
        <v>5310</v>
      </c>
      <c r="E749" s="20">
        <v>3</v>
      </c>
      <c r="F749" s="19">
        <v>1329069</v>
      </c>
      <c r="G749" s="20">
        <v>3</v>
      </c>
      <c r="H749" s="19">
        <v>881459</v>
      </c>
      <c r="I749" s="20">
        <v>2</v>
      </c>
      <c r="J749" s="19">
        <v>31000</v>
      </c>
      <c r="K749" s="20">
        <v>0</v>
      </c>
      <c r="L749" s="19">
        <v>0</v>
      </c>
      <c r="M749" s="35">
        <v>6.9230769230769235E-2</v>
      </c>
      <c r="N749" s="35">
        <v>2.4489239776439919E-2</v>
      </c>
      <c r="O749" s="35">
        <f t="shared" si="16"/>
        <v>5.7717391304347825E-2</v>
      </c>
      <c r="P749" s="19">
        <v>0</v>
      </c>
      <c r="Q749" s="19">
        <v>0</v>
      </c>
    </row>
    <row r="750" spans="1:17" x14ac:dyDescent="0.25">
      <c r="A750" s="20" t="s">
        <v>715</v>
      </c>
      <c r="B750" s="19">
        <v>5290059</v>
      </c>
      <c r="C750" s="19">
        <v>5274212</v>
      </c>
      <c r="D750" s="19">
        <v>846868</v>
      </c>
      <c r="E750" s="20">
        <v>5</v>
      </c>
      <c r="F750" s="19">
        <v>5274212</v>
      </c>
      <c r="G750" s="20">
        <v>5</v>
      </c>
      <c r="H750" s="19">
        <v>5274212</v>
      </c>
      <c r="I750" s="20">
        <v>5</v>
      </c>
      <c r="J750" s="19">
        <v>4375325</v>
      </c>
      <c r="K750" s="20">
        <v>1</v>
      </c>
      <c r="L750" s="19">
        <v>850</v>
      </c>
      <c r="M750" s="35">
        <v>1.1302884615384616</v>
      </c>
      <c r="N750" s="35">
        <v>5.1057421977296409</v>
      </c>
      <c r="O750" s="35">
        <f t="shared" si="16"/>
        <v>9.2050869565217397</v>
      </c>
      <c r="P750" s="19">
        <v>0</v>
      </c>
      <c r="Q750" s="19">
        <v>0</v>
      </c>
    </row>
    <row r="751" spans="1:17" x14ac:dyDescent="0.25">
      <c r="A751" s="20" t="s">
        <v>716</v>
      </c>
      <c r="B751" s="19">
        <v>5498214</v>
      </c>
      <c r="C751" s="19">
        <v>4022449</v>
      </c>
      <c r="D751" s="19">
        <v>3175918</v>
      </c>
      <c r="E751" s="20">
        <v>7</v>
      </c>
      <c r="F751" s="19">
        <v>3653724</v>
      </c>
      <c r="G751" s="20">
        <v>3</v>
      </c>
      <c r="H751" s="19">
        <v>3528675</v>
      </c>
      <c r="I751" s="20">
        <v>3</v>
      </c>
      <c r="J751" s="19">
        <v>3529324</v>
      </c>
      <c r="K751" s="20">
        <v>1</v>
      </c>
      <c r="L751" s="19">
        <v>1994824</v>
      </c>
      <c r="M751" s="35">
        <v>6.1783653846153843</v>
      </c>
      <c r="N751" s="35">
        <v>18.2940897289383</v>
      </c>
      <c r="O751" s="35">
        <f t="shared" si="16"/>
        <v>34.520847826086957</v>
      </c>
      <c r="P751" s="19">
        <v>700322</v>
      </c>
      <c r="Q751" s="19">
        <v>299998</v>
      </c>
    </row>
    <row r="752" spans="1:17" x14ac:dyDescent="0.25">
      <c r="A752" s="20" t="s">
        <v>321</v>
      </c>
      <c r="B752" s="19">
        <v>303541676</v>
      </c>
      <c r="C752" s="19">
        <v>196681761.30000001</v>
      </c>
      <c r="D752" s="19">
        <v>91177235.689999998</v>
      </c>
      <c r="E752" s="20">
        <v>12</v>
      </c>
      <c r="F752" s="19">
        <v>314611.84000000003</v>
      </c>
      <c r="G752" s="20">
        <v>10</v>
      </c>
      <c r="H752" s="19">
        <v>260611.84</v>
      </c>
      <c r="I752" s="20">
        <v>12</v>
      </c>
      <c r="J752" s="19">
        <v>301.95</v>
      </c>
      <c r="K752" s="20">
        <v>0</v>
      </c>
      <c r="L752" s="19">
        <v>0</v>
      </c>
      <c r="M752" s="35">
        <v>346.83125000000001</v>
      </c>
      <c r="N752" s="35">
        <v>381.39721239450307</v>
      </c>
      <c r="O752" s="35">
        <f t="shared" si="16"/>
        <v>991.05690967391297</v>
      </c>
      <c r="P752" s="19">
        <v>2647194922</v>
      </c>
      <c r="Q752" s="19">
        <v>1529709812</v>
      </c>
    </row>
    <row r="753" spans="1:17" x14ac:dyDescent="0.25">
      <c r="A753" s="20" t="s">
        <v>717</v>
      </c>
      <c r="B753" s="19">
        <v>12255602</v>
      </c>
      <c r="C753" s="19">
        <v>12255602</v>
      </c>
      <c r="D753" s="19">
        <v>3136249</v>
      </c>
      <c r="E753" s="20">
        <v>29</v>
      </c>
      <c r="F753" s="19">
        <v>12255602</v>
      </c>
      <c r="G753" s="20">
        <v>29</v>
      </c>
      <c r="H753" s="19">
        <v>12255602</v>
      </c>
      <c r="I753" s="20">
        <v>29</v>
      </c>
      <c r="J753" s="19">
        <v>12255602</v>
      </c>
      <c r="K753" s="20">
        <v>0</v>
      </c>
      <c r="L753" s="19">
        <v>0</v>
      </c>
      <c r="M753" s="35">
        <v>3.2250000000000001</v>
      </c>
      <c r="N753" s="35">
        <v>14.983382098445926</v>
      </c>
      <c r="O753" s="35">
        <f t="shared" si="16"/>
        <v>34.089663043478261</v>
      </c>
      <c r="P753" s="19">
        <v>0</v>
      </c>
      <c r="Q753" s="19">
        <v>0</v>
      </c>
    </row>
    <row r="754" spans="1:17" x14ac:dyDescent="0.25">
      <c r="A754" s="20" t="s">
        <v>718</v>
      </c>
      <c r="B754" s="19">
        <v>221747237</v>
      </c>
      <c r="C754" s="19">
        <v>215191681</v>
      </c>
      <c r="D754" s="19">
        <v>33779831</v>
      </c>
      <c r="E754" s="20">
        <v>2</v>
      </c>
      <c r="F754" s="19">
        <v>212191681</v>
      </c>
      <c r="G754" s="20">
        <v>2</v>
      </c>
      <c r="H754" s="19">
        <v>212191681</v>
      </c>
      <c r="I754" s="20">
        <v>2</v>
      </c>
      <c r="J754" s="19">
        <v>212191681</v>
      </c>
      <c r="K754" s="20">
        <v>0</v>
      </c>
      <c r="L754" s="19">
        <v>0</v>
      </c>
      <c r="M754" s="35">
        <v>77.295192307692304</v>
      </c>
      <c r="N754" s="35">
        <v>120.35827811580133</v>
      </c>
      <c r="O754" s="35">
        <f t="shared" si="16"/>
        <v>367.17207608695651</v>
      </c>
      <c r="P754" s="19">
        <v>0</v>
      </c>
      <c r="Q754" s="19">
        <v>0</v>
      </c>
    </row>
    <row r="755" spans="1:17" x14ac:dyDescent="0.25">
      <c r="A755" s="20" t="s">
        <v>322</v>
      </c>
      <c r="B755" s="19">
        <v>669040325</v>
      </c>
      <c r="C755" s="19">
        <v>620323447</v>
      </c>
      <c r="D755" s="19">
        <v>22495211</v>
      </c>
      <c r="E755" s="20">
        <v>27</v>
      </c>
      <c r="F755" s="19">
        <v>699548377</v>
      </c>
      <c r="G755" s="20">
        <v>27</v>
      </c>
      <c r="H755" s="19">
        <v>699548377</v>
      </c>
      <c r="I755" s="20">
        <v>26</v>
      </c>
      <c r="J755" s="19">
        <v>691248377</v>
      </c>
      <c r="K755" s="20">
        <v>0</v>
      </c>
      <c r="L755" s="19">
        <v>0</v>
      </c>
      <c r="M755" s="35">
        <v>33.002403846153847</v>
      </c>
      <c r="N755" s="35">
        <v>81.571781586658844</v>
      </c>
      <c r="O755" s="35">
        <f t="shared" si="16"/>
        <v>244.51316304347827</v>
      </c>
      <c r="P755" s="19">
        <v>0</v>
      </c>
      <c r="Q755" s="19">
        <v>0</v>
      </c>
    </row>
    <row r="756" spans="1:17" x14ac:dyDescent="0.25">
      <c r="A756" s="20" t="s">
        <v>719</v>
      </c>
      <c r="B756" s="19">
        <v>19969390</v>
      </c>
      <c r="C756" s="19">
        <v>18624790</v>
      </c>
      <c r="D756" s="19">
        <v>1565183</v>
      </c>
      <c r="E756" s="20">
        <v>5</v>
      </c>
      <c r="F756" s="19">
        <v>6539608</v>
      </c>
      <c r="G756" s="20">
        <v>5</v>
      </c>
      <c r="H756" s="19">
        <v>6539608</v>
      </c>
      <c r="I756" s="20">
        <v>5</v>
      </c>
      <c r="J756" s="19">
        <v>6539608</v>
      </c>
      <c r="K756" s="20">
        <v>1</v>
      </c>
      <c r="L756" s="19">
        <v>31000</v>
      </c>
      <c r="M756" s="35">
        <v>4.2874999999999996</v>
      </c>
      <c r="N756" s="35">
        <v>10.823581874375481</v>
      </c>
      <c r="O756" s="35">
        <f t="shared" si="16"/>
        <v>17.012858695652174</v>
      </c>
      <c r="P756" s="19">
        <v>16781274</v>
      </c>
      <c r="Q756" s="19">
        <v>7481274</v>
      </c>
    </row>
    <row r="757" spans="1:17" x14ac:dyDescent="0.25">
      <c r="A757" s="20" t="s">
        <v>720</v>
      </c>
      <c r="B757" s="19">
        <v>260000</v>
      </c>
      <c r="C757" s="19">
        <v>0</v>
      </c>
      <c r="D757" s="19">
        <v>0</v>
      </c>
      <c r="E757" s="20">
        <v>0</v>
      </c>
      <c r="F757" s="19">
        <v>0</v>
      </c>
      <c r="G757" s="20">
        <v>0</v>
      </c>
      <c r="H757" s="19">
        <v>0</v>
      </c>
      <c r="I757" s="20">
        <v>0</v>
      </c>
      <c r="J757" s="19">
        <v>0</v>
      </c>
      <c r="K757" s="20">
        <v>0</v>
      </c>
      <c r="L757" s="19">
        <v>0</v>
      </c>
      <c r="M757" s="35">
        <v>0</v>
      </c>
      <c r="N757" s="35">
        <v>0</v>
      </c>
      <c r="O757" s="35">
        <f t="shared" si="16"/>
        <v>0</v>
      </c>
      <c r="P757" s="19">
        <v>0</v>
      </c>
      <c r="Q757" s="19">
        <v>0</v>
      </c>
    </row>
    <row r="758" spans="1:17" x14ac:dyDescent="0.25">
      <c r="A758" s="20" t="s">
        <v>323</v>
      </c>
      <c r="B758" s="19">
        <v>24430788</v>
      </c>
      <c r="C758" s="19">
        <v>24430788</v>
      </c>
      <c r="D758" s="19">
        <v>143007</v>
      </c>
      <c r="E758" s="20">
        <v>1</v>
      </c>
      <c r="F758" s="19">
        <v>24355788</v>
      </c>
      <c r="G758" s="20">
        <v>1</v>
      </c>
      <c r="H758" s="19">
        <v>24355788</v>
      </c>
      <c r="I758" s="20">
        <v>1</v>
      </c>
      <c r="J758" s="19">
        <v>24355788</v>
      </c>
      <c r="K758" s="20">
        <v>0</v>
      </c>
      <c r="L758" s="19">
        <v>24355788</v>
      </c>
      <c r="M758" s="35">
        <v>2.8846153846153846</v>
      </c>
      <c r="N758" s="35">
        <v>1.0423595518446362</v>
      </c>
      <c r="O758" s="35">
        <f t="shared" si="16"/>
        <v>1.5544239130434783</v>
      </c>
      <c r="P758" s="19">
        <v>0</v>
      </c>
      <c r="Q758" s="19">
        <v>0</v>
      </c>
    </row>
    <row r="759" spans="1:17" x14ac:dyDescent="0.25">
      <c r="A759" s="20" t="s">
        <v>721</v>
      </c>
      <c r="B759" s="19">
        <v>24973989</v>
      </c>
      <c r="C759" s="19">
        <v>10024028</v>
      </c>
      <c r="D759" s="19">
        <v>2915</v>
      </c>
      <c r="E759" s="20">
        <v>5</v>
      </c>
      <c r="F759" s="19">
        <v>15523191</v>
      </c>
      <c r="G759" s="20">
        <v>5</v>
      </c>
      <c r="H759" s="19">
        <v>6010000</v>
      </c>
      <c r="I759" s="20">
        <v>2</v>
      </c>
      <c r="J759" s="19">
        <v>6010000</v>
      </c>
      <c r="K759" s="20">
        <v>0</v>
      </c>
      <c r="L759" s="19">
        <v>0</v>
      </c>
      <c r="M759" s="35">
        <v>4.7596153846153847E-3</v>
      </c>
      <c r="N759" s="35">
        <v>1.5119871951566593E-2</v>
      </c>
      <c r="O759" s="35">
        <f t="shared" si="16"/>
        <v>3.1684782608695651E-2</v>
      </c>
      <c r="P759" s="19">
        <v>26000000</v>
      </c>
      <c r="Q759" s="19">
        <v>20480000</v>
      </c>
    </row>
    <row r="760" spans="1:17" x14ac:dyDescent="0.25">
      <c r="A760" s="20" t="s">
        <v>722</v>
      </c>
      <c r="B760" s="19">
        <v>5378360</v>
      </c>
      <c r="C760" s="19">
        <v>1027251</v>
      </c>
      <c r="D760" s="19">
        <v>176849</v>
      </c>
      <c r="E760" s="20">
        <v>6</v>
      </c>
      <c r="F760" s="19">
        <v>3007911</v>
      </c>
      <c r="G760" s="20">
        <v>4</v>
      </c>
      <c r="H760" s="19">
        <v>933411</v>
      </c>
      <c r="I760" s="20">
        <v>4</v>
      </c>
      <c r="J760" s="19">
        <v>802860</v>
      </c>
      <c r="K760" s="20">
        <v>2</v>
      </c>
      <c r="L760" s="19">
        <v>164980</v>
      </c>
      <c r="M760" s="35">
        <v>0.1985576923076923</v>
      </c>
      <c r="N760" s="35">
        <v>1.1123886556350358</v>
      </c>
      <c r="O760" s="35">
        <f t="shared" si="16"/>
        <v>1.9222717391304347</v>
      </c>
      <c r="P760" s="19">
        <v>0</v>
      </c>
      <c r="Q760" s="19">
        <v>0</v>
      </c>
    </row>
    <row r="761" spans="1:17" x14ac:dyDescent="0.25">
      <c r="A761" s="20" t="s">
        <v>723</v>
      </c>
      <c r="B761" s="19">
        <v>5956263</v>
      </c>
      <c r="C761" s="19">
        <v>5956263</v>
      </c>
      <c r="D761" s="19">
        <v>0</v>
      </c>
      <c r="E761" s="20">
        <v>0</v>
      </c>
      <c r="F761" s="19">
        <v>0</v>
      </c>
      <c r="G761" s="20">
        <v>0</v>
      </c>
      <c r="H761" s="19">
        <v>0</v>
      </c>
      <c r="I761" s="20">
        <v>0</v>
      </c>
      <c r="J761" s="19">
        <v>0</v>
      </c>
      <c r="K761" s="20">
        <v>0</v>
      </c>
      <c r="L761" s="19">
        <v>0</v>
      </c>
      <c r="M761" s="35">
        <v>0</v>
      </c>
      <c r="N761" s="35">
        <v>0</v>
      </c>
      <c r="O761" s="35">
        <f t="shared" si="16"/>
        <v>0</v>
      </c>
      <c r="P761" s="19">
        <v>5581150</v>
      </c>
      <c r="Q761" s="19">
        <v>2354363</v>
      </c>
    </row>
    <row r="762" spans="1:17" x14ac:dyDescent="0.25">
      <c r="A762" s="20" t="s">
        <v>324</v>
      </c>
      <c r="B762" s="19">
        <v>10739815</v>
      </c>
      <c r="C762" s="19">
        <v>10319468</v>
      </c>
      <c r="D762" s="19">
        <v>5498819</v>
      </c>
      <c r="E762" s="20">
        <v>18</v>
      </c>
      <c r="F762" s="19">
        <v>9891075</v>
      </c>
      <c r="G762" s="20">
        <v>17</v>
      </c>
      <c r="H762" s="19">
        <v>8817908</v>
      </c>
      <c r="I762" s="20">
        <v>10</v>
      </c>
      <c r="J762" s="19">
        <v>7056710</v>
      </c>
      <c r="K762" s="20">
        <v>5</v>
      </c>
      <c r="L762" s="19">
        <v>4405636</v>
      </c>
      <c r="M762" s="35">
        <v>77.99086538461539</v>
      </c>
      <c r="N762" s="35">
        <v>22.298959074478852</v>
      </c>
      <c r="O762" s="35">
        <f t="shared" si="16"/>
        <v>59.769771739130434</v>
      </c>
      <c r="P762" s="19">
        <v>0</v>
      </c>
      <c r="Q762" s="19">
        <v>0</v>
      </c>
    </row>
    <row r="763" spans="1:17" x14ac:dyDescent="0.25">
      <c r="A763" s="20" t="s">
        <v>724</v>
      </c>
      <c r="B763" s="19">
        <v>1227303</v>
      </c>
      <c r="C763" s="19">
        <v>1061665</v>
      </c>
      <c r="D763" s="19">
        <v>828048</v>
      </c>
      <c r="E763" s="20">
        <v>5</v>
      </c>
      <c r="F763" s="19">
        <v>1061665</v>
      </c>
      <c r="G763" s="20">
        <v>5</v>
      </c>
      <c r="H763" s="19">
        <v>1061665</v>
      </c>
      <c r="I763" s="20">
        <v>5</v>
      </c>
      <c r="J763" s="19">
        <v>1227303</v>
      </c>
      <c r="K763" s="20">
        <v>2</v>
      </c>
      <c r="L763" s="19">
        <v>790000</v>
      </c>
      <c r="M763" s="35">
        <v>1.4899038461538461</v>
      </c>
      <c r="N763" s="35">
        <v>3.7021690546487789</v>
      </c>
      <c r="O763" s="35">
        <f t="shared" si="16"/>
        <v>9.0005217391304342</v>
      </c>
      <c r="P763" s="19">
        <v>0</v>
      </c>
      <c r="Q763" s="19">
        <v>0</v>
      </c>
    </row>
    <row r="764" spans="1:17" x14ac:dyDescent="0.25">
      <c r="A764" s="20" t="s">
        <v>325</v>
      </c>
      <c r="B764" s="19">
        <v>7502464</v>
      </c>
      <c r="C764" s="19">
        <v>7442864</v>
      </c>
      <c r="D764" s="19">
        <v>17159.02</v>
      </c>
      <c r="E764" s="20">
        <v>2</v>
      </c>
      <c r="F764" s="19">
        <v>7442864</v>
      </c>
      <c r="G764" s="20">
        <v>2</v>
      </c>
      <c r="H764" s="19">
        <v>7442864</v>
      </c>
      <c r="I764" s="20">
        <v>2</v>
      </c>
      <c r="J764" s="19">
        <v>7442864</v>
      </c>
      <c r="K764" s="20">
        <v>1</v>
      </c>
      <c r="L764" s="19">
        <v>10423.26</v>
      </c>
      <c r="M764" s="35">
        <v>0</v>
      </c>
      <c r="N764" s="35">
        <v>8.535900026667724E-2</v>
      </c>
      <c r="O764" s="35">
        <f t="shared" si="16"/>
        <v>0.18651108695652174</v>
      </c>
      <c r="P764" s="19">
        <v>0</v>
      </c>
      <c r="Q764" s="19">
        <v>0</v>
      </c>
    </row>
    <row r="765" spans="1:17" x14ac:dyDescent="0.25">
      <c r="A765" s="20" t="s">
        <v>725</v>
      </c>
      <c r="B765" s="19">
        <v>2851228</v>
      </c>
      <c r="C765" s="19">
        <v>968282</v>
      </c>
      <c r="D765" s="19">
        <v>760946</v>
      </c>
      <c r="E765" s="20">
        <v>9</v>
      </c>
      <c r="F765" s="19">
        <v>2450228</v>
      </c>
      <c r="G765" s="20">
        <v>8</v>
      </c>
      <c r="H765" s="19">
        <v>2417228</v>
      </c>
      <c r="I765" s="20">
        <v>7</v>
      </c>
      <c r="J765" s="19">
        <v>1729228</v>
      </c>
      <c r="K765" s="20">
        <v>1</v>
      </c>
      <c r="L765" s="19">
        <v>414283</v>
      </c>
      <c r="M765" s="35">
        <v>36.057692307692307</v>
      </c>
      <c r="N765" s="35">
        <v>3.5271771961957263</v>
      </c>
      <c r="O765" s="35">
        <f t="shared" si="16"/>
        <v>8.2711521739130429</v>
      </c>
      <c r="P765" s="19">
        <v>0</v>
      </c>
      <c r="Q765" s="19">
        <v>0</v>
      </c>
    </row>
    <row r="766" spans="1:17" x14ac:dyDescent="0.25">
      <c r="A766" s="20" t="s">
        <v>726</v>
      </c>
      <c r="B766" s="19">
        <v>1500000</v>
      </c>
      <c r="C766" s="19">
        <v>1500000</v>
      </c>
      <c r="D766" s="19">
        <v>16406</v>
      </c>
      <c r="E766" s="20">
        <v>1</v>
      </c>
      <c r="F766" s="19">
        <v>1500000</v>
      </c>
      <c r="G766" s="20">
        <v>1</v>
      </c>
      <c r="H766" s="19">
        <v>1500000</v>
      </c>
      <c r="I766" s="20">
        <v>1</v>
      </c>
      <c r="J766" s="19">
        <v>1500000</v>
      </c>
      <c r="K766" s="20">
        <v>0</v>
      </c>
      <c r="L766" s="19">
        <v>0</v>
      </c>
      <c r="M766" s="35">
        <v>4.0384615384615387E-2</v>
      </c>
      <c r="N766" s="35">
        <v>5.8110051999999995E-2</v>
      </c>
      <c r="O766" s="35">
        <f t="shared" si="16"/>
        <v>0.17832608695652175</v>
      </c>
      <c r="P766" s="19">
        <v>328501</v>
      </c>
      <c r="Q766" s="19">
        <v>0</v>
      </c>
    </row>
    <row r="767" spans="1:17" x14ac:dyDescent="0.25">
      <c r="A767" s="20" t="s">
        <v>727</v>
      </c>
      <c r="B767" s="19">
        <v>2284189</v>
      </c>
      <c r="C767" s="19">
        <v>1250000</v>
      </c>
      <c r="D767" s="19">
        <v>1250000</v>
      </c>
      <c r="E767" s="20">
        <v>2</v>
      </c>
      <c r="F767" s="19">
        <v>1349189</v>
      </c>
      <c r="G767" s="20">
        <v>1</v>
      </c>
      <c r="H767" s="19">
        <v>1250000</v>
      </c>
      <c r="I767" s="20">
        <v>1</v>
      </c>
      <c r="J767" s="19">
        <v>1250000</v>
      </c>
      <c r="K767" s="20">
        <v>1</v>
      </c>
      <c r="L767" s="19">
        <v>1250000</v>
      </c>
      <c r="M767" s="35">
        <v>147.1</v>
      </c>
      <c r="N767" s="35">
        <v>4.4965177373961156</v>
      </c>
      <c r="O767" s="35">
        <f t="shared" si="16"/>
        <v>13.586956521739131</v>
      </c>
      <c r="P767" s="19">
        <v>1424667.74</v>
      </c>
      <c r="Q767" s="19">
        <v>685148.38</v>
      </c>
    </row>
    <row r="768" spans="1:17" x14ac:dyDescent="0.25">
      <c r="A768" s="20" t="s">
        <v>728</v>
      </c>
      <c r="B768" s="19">
        <v>20640234</v>
      </c>
      <c r="C768" s="19">
        <v>20640234</v>
      </c>
      <c r="D768" s="19">
        <v>1768573</v>
      </c>
      <c r="E768" s="20">
        <v>158</v>
      </c>
      <c r="F768" s="19">
        <v>10667034</v>
      </c>
      <c r="G768" s="20">
        <v>91</v>
      </c>
      <c r="H768" s="19">
        <v>6819495</v>
      </c>
      <c r="I768" s="20">
        <v>72</v>
      </c>
      <c r="J768" s="19">
        <v>6076457</v>
      </c>
      <c r="K768" s="20">
        <v>19</v>
      </c>
      <c r="L768" s="19">
        <v>423048</v>
      </c>
      <c r="M768" s="35">
        <v>15.780288461538461</v>
      </c>
      <c r="N768" s="35">
        <v>8.2648810601408815</v>
      </c>
      <c r="O768" s="35">
        <f t="shared" si="16"/>
        <v>19.22361956521739</v>
      </c>
      <c r="P768" s="19">
        <v>0</v>
      </c>
      <c r="Q768" s="19">
        <v>0</v>
      </c>
    </row>
    <row r="769" spans="1:17" x14ac:dyDescent="0.25">
      <c r="A769" s="20" t="s">
        <v>729</v>
      </c>
      <c r="B769" s="19">
        <v>1400000</v>
      </c>
      <c r="C769" s="19">
        <v>178621</v>
      </c>
      <c r="D769" s="19">
        <v>0</v>
      </c>
      <c r="E769" s="20">
        <v>2</v>
      </c>
      <c r="F769" s="19">
        <v>178621</v>
      </c>
      <c r="G769" s="20">
        <v>2</v>
      </c>
      <c r="H769" s="19">
        <v>178621</v>
      </c>
      <c r="I769" s="20">
        <v>1</v>
      </c>
      <c r="J769" s="19">
        <v>26500</v>
      </c>
      <c r="K769" s="20">
        <v>0</v>
      </c>
      <c r="L769" s="19">
        <v>0</v>
      </c>
      <c r="M769" s="35">
        <v>0</v>
      </c>
      <c r="N769" s="35">
        <v>0</v>
      </c>
      <c r="O769" s="35">
        <f t="shared" si="16"/>
        <v>0</v>
      </c>
      <c r="P769" s="19">
        <v>0</v>
      </c>
      <c r="Q769" s="19">
        <v>0</v>
      </c>
    </row>
    <row r="770" spans="1:17" x14ac:dyDescent="0.25">
      <c r="A770" s="20" t="s">
        <v>730</v>
      </c>
      <c r="B770" s="19">
        <v>16923315</v>
      </c>
      <c r="C770" s="19">
        <v>14384818</v>
      </c>
      <c r="D770" s="19">
        <v>3743030</v>
      </c>
      <c r="E770" s="20">
        <v>11</v>
      </c>
      <c r="F770" s="19">
        <v>16923315</v>
      </c>
      <c r="G770" s="20">
        <v>10</v>
      </c>
      <c r="H770" s="19">
        <v>14555267</v>
      </c>
      <c r="I770" s="20">
        <v>10</v>
      </c>
      <c r="J770" s="19">
        <v>14555267</v>
      </c>
      <c r="K770" s="20">
        <v>0</v>
      </c>
      <c r="L770" s="19">
        <v>0</v>
      </c>
      <c r="M770" s="35">
        <v>7.2653846153846153</v>
      </c>
      <c r="N770" s="35">
        <v>26.73071489164715</v>
      </c>
      <c r="O770" s="35">
        <f t="shared" si="16"/>
        <v>40.685108695652175</v>
      </c>
      <c r="P770" s="19">
        <v>0</v>
      </c>
      <c r="Q770" s="19">
        <v>0</v>
      </c>
    </row>
    <row r="771" spans="1:17" x14ac:dyDescent="0.25">
      <c r="A771" s="20" t="s">
        <v>731</v>
      </c>
      <c r="B771" s="19">
        <v>9879481</v>
      </c>
      <c r="C771" s="19">
        <v>9269012</v>
      </c>
      <c r="D771" s="19">
        <v>271455</v>
      </c>
      <c r="E771" s="20">
        <v>13</v>
      </c>
      <c r="F771" s="19">
        <v>9271862</v>
      </c>
      <c r="G771" s="20">
        <v>12</v>
      </c>
      <c r="H771" s="19">
        <v>9269012</v>
      </c>
      <c r="I771" s="20">
        <v>12</v>
      </c>
      <c r="J771" s="19">
        <v>9269012</v>
      </c>
      <c r="K771" s="20">
        <v>9</v>
      </c>
      <c r="L771" s="19">
        <v>81840</v>
      </c>
      <c r="M771" s="35">
        <v>0.17980769230769231</v>
      </c>
      <c r="N771" s="35">
        <v>1.8656299979767363</v>
      </c>
      <c r="O771" s="35">
        <f t="shared" si="16"/>
        <v>2.9505978260869563</v>
      </c>
      <c r="P771" s="19">
        <v>0</v>
      </c>
      <c r="Q771" s="19">
        <v>0</v>
      </c>
    </row>
    <row r="772" spans="1:17" x14ac:dyDescent="0.25">
      <c r="A772" s="20" t="s">
        <v>732</v>
      </c>
      <c r="B772" s="19">
        <v>20708588</v>
      </c>
      <c r="C772" s="19">
        <v>16408588</v>
      </c>
      <c r="D772" s="19">
        <v>15794323</v>
      </c>
      <c r="E772" s="20">
        <v>17</v>
      </c>
      <c r="F772" s="19">
        <v>17908588</v>
      </c>
      <c r="G772" s="20">
        <v>17</v>
      </c>
      <c r="H772" s="19">
        <v>17908588</v>
      </c>
      <c r="I772" s="20">
        <v>17</v>
      </c>
      <c r="J772" s="19">
        <v>17908588</v>
      </c>
      <c r="K772" s="20">
        <v>15</v>
      </c>
      <c r="L772" s="19">
        <v>11160550</v>
      </c>
      <c r="M772" s="35">
        <v>130.62019230769232</v>
      </c>
      <c r="N772" s="35">
        <v>67.797366335495639</v>
      </c>
      <c r="O772" s="35">
        <f t="shared" si="16"/>
        <v>171.67742391304347</v>
      </c>
      <c r="P772" s="19">
        <v>1825119</v>
      </c>
      <c r="Q772" s="19">
        <v>454245</v>
      </c>
    </row>
    <row r="773" spans="1:17" x14ac:dyDescent="0.25">
      <c r="A773" s="20" t="s">
        <v>733</v>
      </c>
      <c r="B773" s="19">
        <v>662849</v>
      </c>
      <c r="C773" s="19">
        <v>662849</v>
      </c>
      <c r="D773" s="19">
        <v>0</v>
      </c>
      <c r="E773" s="20">
        <v>1</v>
      </c>
      <c r="F773" s="19">
        <v>662849</v>
      </c>
      <c r="G773" s="20">
        <v>1</v>
      </c>
      <c r="H773" s="19">
        <v>662849</v>
      </c>
      <c r="I773" s="20">
        <v>0</v>
      </c>
      <c r="J773" s="19">
        <v>0</v>
      </c>
      <c r="K773" s="20">
        <v>0</v>
      </c>
      <c r="L773" s="19">
        <v>0</v>
      </c>
      <c r="M773" s="35">
        <v>0</v>
      </c>
      <c r="N773" s="35">
        <v>0</v>
      </c>
      <c r="O773" s="35">
        <f t="shared" si="16"/>
        <v>0</v>
      </c>
      <c r="P773" s="19">
        <v>0</v>
      </c>
      <c r="Q773" s="19">
        <v>0</v>
      </c>
    </row>
    <row r="774" spans="1:17" x14ac:dyDescent="0.25">
      <c r="A774" s="20" t="s">
        <v>734</v>
      </c>
      <c r="B774" s="19">
        <v>8900000</v>
      </c>
      <c r="C774" s="19">
        <v>0</v>
      </c>
      <c r="D774" s="19">
        <v>0</v>
      </c>
      <c r="E774" s="20">
        <v>0</v>
      </c>
      <c r="F774" s="19">
        <v>0</v>
      </c>
      <c r="G774" s="20">
        <v>0</v>
      </c>
      <c r="H774" s="19">
        <v>0</v>
      </c>
      <c r="I774" s="20">
        <v>0</v>
      </c>
      <c r="J774" s="19">
        <v>0</v>
      </c>
      <c r="K774" s="20">
        <v>0</v>
      </c>
      <c r="L774" s="19">
        <v>0</v>
      </c>
      <c r="M774" s="35">
        <v>0</v>
      </c>
      <c r="N774" s="35">
        <v>0</v>
      </c>
      <c r="O774" s="35">
        <f t="shared" si="16"/>
        <v>0</v>
      </c>
      <c r="P774" s="19">
        <v>0</v>
      </c>
      <c r="Q774" s="19">
        <v>0</v>
      </c>
    </row>
    <row r="775" spans="1:17" x14ac:dyDescent="0.25">
      <c r="A775" s="20" t="s">
        <v>735</v>
      </c>
      <c r="B775" s="19">
        <v>76802235</v>
      </c>
      <c r="C775" s="19">
        <v>76802235</v>
      </c>
      <c r="D775" s="19">
        <v>59773625</v>
      </c>
      <c r="E775" s="20">
        <v>3</v>
      </c>
      <c r="F775" s="19">
        <v>23650157</v>
      </c>
      <c r="G775" s="20">
        <v>3</v>
      </c>
      <c r="H775" s="19">
        <v>23650157</v>
      </c>
      <c r="I775" s="20">
        <v>3</v>
      </c>
      <c r="J775" s="19">
        <v>23650157</v>
      </c>
      <c r="K775" s="20">
        <v>1</v>
      </c>
      <c r="L775" s="19">
        <v>148949</v>
      </c>
      <c r="M775" s="35">
        <v>809.68076923076922</v>
      </c>
      <c r="N775" s="35">
        <v>228.7972485800795</v>
      </c>
      <c r="O775" s="35">
        <f t="shared" si="16"/>
        <v>649.71331521739125</v>
      </c>
      <c r="P775" s="19">
        <v>0</v>
      </c>
      <c r="Q775" s="19">
        <v>0</v>
      </c>
    </row>
    <row r="776" spans="1:17" x14ac:dyDescent="0.25">
      <c r="A776" s="20" t="s">
        <v>736</v>
      </c>
      <c r="B776" s="19">
        <v>17551606</v>
      </c>
      <c r="C776" s="19">
        <v>17551606</v>
      </c>
      <c r="D776" s="19">
        <v>4502214</v>
      </c>
      <c r="E776" s="20">
        <v>140</v>
      </c>
      <c r="F776" s="19">
        <v>15128897</v>
      </c>
      <c r="G776" s="20">
        <v>137</v>
      </c>
      <c r="H776" s="19">
        <v>14485773</v>
      </c>
      <c r="I776" s="20">
        <v>102</v>
      </c>
      <c r="J776" s="19">
        <v>8042798</v>
      </c>
      <c r="K776" s="20">
        <v>87</v>
      </c>
      <c r="L776" s="19">
        <v>4413328</v>
      </c>
      <c r="M776" s="35">
        <v>17.272596153846155</v>
      </c>
      <c r="N776" s="35">
        <v>24.250283424911423</v>
      </c>
      <c r="O776" s="35">
        <f t="shared" si="16"/>
        <v>48.937108695652171</v>
      </c>
      <c r="P776" s="19">
        <v>0</v>
      </c>
      <c r="Q776" s="19">
        <v>282180</v>
      </c>
    </row>
    <row r="777" spans="1:17" x14ac:dyDescent="0.25">
      <c r="A777" s="20" t="s">
        <v>737</v>
      </c>
      <c r="B777" s="19">
        <v>2100000</v>
      </c>
      <c r="C777" s="19">
        <v>2100000</v>
      </c>
      <c r="D777" s="19">
        <v>140360</v>
      </c>
      <c r="E777" s="20">
        <v>1</v>
      </c>
      <c r="F777" s="19">
        <v>2100000</v>
      </c>
      <c r="G777" s="20">
        <v>1</v>
      </c>
      <c r="H777" s="19">
        <v>2100000</v>
      </c>
      <c r="I777" s="20">
        <v>1</v>
      </c>
      <c r="J777" s="19">
        <v>2100000</v>
      </c>
      <c r="K777" s="20">
        <v>0</v>
      </c>
      <c r="L777" s="19">
        <v>0</v>
      </c>
      <c r="M777" s="35">
        <v>0</v>
      </c>
      <c r="N777" s="35">
        <v>1.0247683600000002</v>
      </c>
      <c r="O777" s="35">
        <f t="shared" si="16"/>
        <v>1.5256521739130435</v>
      </c>
      <c r="P777" s="19">
        <v>0</v>
      </c>
      <c r="Q777" s="19">
        <v>0</v>
      </c>
    </row>
    <row r="778" spans="1:17" x14ac:dyDescent="0.25">
      <c r="A778" s="20" t="s">
        <v>738</v>
      </c>
      <c r="B778" s="19">
        <v>1541764</v>
      </c>
      <c r="C778" s="19">
        <v>1541764</v>
      </c>
      <c r="D778" s="19">
        <v>661209</v>
      </c>
      <c r="E778" s="20">
        <v>4</v>
      </c>
      <c r="F778" s="19">
        <v>1387588</v>
      </c>
      <c r="G778" s="20">
        <v>4</v>
      </c>
      <c r="H778" s="19">
        <v>1387588</v>
      </c>
      <c r="I778" s="20">
        <v>4</v>
      </c>
      <c r="J778" s="19">
        <v>1387588</v>
      </c>
      <c r="K778" s="20">
        <v>0</v>
      </c>
      <c r="L778" s="19">
        <v>0</v>
      </c>
      <c r="M778" s="35">
        <v>2.483653846153846</v>
      </c>
      <c r="N778" s="35">
        <v>4.2514737059481709</v>
      </c>
      <c r="O778" s="35">
        <f t="shared" si="16"/>
        <v>7.1870543478260869</v>
      </c>
      <c r="P778" s="19">
        <v>415000</v>
      </c>
      <c r="Q778" s="19">
        <v>157878</v>
      </c>
    </row>
    <row r="779" spans="1:17" x14ac:dyDescent="0.25">
      <c r="A779" s="20" t="s">
        <v>739</v>
      </c>
      <c r="B779" s="19">
        <v>591323</v>
      </c>
      <c r="C779" s="19">
        <v>488190</v>
      </c>
      <c r="D779" s="19">
        <v>431870</v>
      </c>
      <c r="E779" s="20">
        <v>1</v>
      </c>
      <c r="F779" s="19">
        <v>287813</v>
      </c>
      <c r="G779" s="20">
        <v>2</v>
      </c>
      <c r="H779" s="19">
        <v>287813</v>
      </c>
      <c r="I779" s="20">
        <v>2</v>
      </c>
      <c r="J779" s="19">
        <v>287813</v>
      </c>
      <c r="K779" s="20">
        <v>2</v>
      </c>
      <c r="L779" s="19">
        <v>287813</v>
      </c>
      <c r="M779" s="35">
        <v>0</v>
      </c>
      <c r="N779" s="35">
        <v>2.737683876745856</v>
      </c>
      <c r="O779" s="35">
        <f t="shared" si="16"/>
        <v>4.6942391304347826</v>
      </c>
      <c r="P779" s="19">
        <v>0</v>
      </c>
      <c r="Q779" s="19">
        <v>0</v>
      </c>
    </row>
    <row r="780" spans="1:17" x14ac:dyDescent="0.25">
      <c r="A780" s="20" t="s">
        <v>740</v>
      </c>
      <c r="B780" s="19">
        <v>21235245</v>
      </c>
      <c r="C780" s="19">
        <v>13470145</v>
      </c>
      <c r="D780" s="19">
        <v>2289683</v>
      </c>
      <c r="E780" s="20">
        <v>3</v>
      </c>
      <c r="F780" s="19">
        <v>18237995</v>
      </c>
      <c r="G780" s="20">
        <v>3</v>
      </c>
      <c r="H780" s="19">
        <v>18237995</v>
      </c>
      <c r="I780" s="20">
        <v>2</v>
      </c>
      <c r="J780" s="19">
        <v>3835995</v>
      </c>
      <c r="K780" s="20">
        <v>0</v>
      </c>
      <c r="L780" s="19">
        <v>0</v>
      </c>
      <c r="M780" s="35">
        <v>5.6870192307692307</v>
      </c>
      <c r="N780" s="35">
        <v>14.360248959362101</v>
      </c>
      <c r="O780" s="35">
        <f t="shared" si="16"/>
        <v>24.887858695652174</v>
      </c>
      <c r="P780" s="19">
        <v>0</v>
      </c>
      <c r="Q780" s="19">
        <v>0</v>
      </c>
    </row>
    <row r="781" spans="1:17" x14ac:dyDescent="0.25">
      <c r="A781" s="20" t="s">
        <v>741</v>
      </c>
      <c r="B781" s="19">
        <v>3944919</v>
      </c>
      <c r="C781" s="19">
        <v>0</v>
      </c>
      <c r="D781" s="19">
        <v>0</v>
      </c>
      <c r="E781" s="20">
        <v>0</v>
      </c>
      <c r="F781" s="19">
        <v>0</v>
      </c>
      <c r="G781" s="20">
        <v>0</v>
      </c>
      <c r="H781" s="19">
        <v>0</v>
      </c>
      <c r="I781" s="20">
        <v>0</v>
      </c>
      <c r="J781" s="19">
        <v>0</v>
      </c>
      <c r="K781" s="20">
        <v>0</v>
      </c>
      <c r="L781" s="19">
        <v>0</v>
      </c>
      <c r="M781" s="35">
        <v>0</v>
      </c>
      <c r="N781" s="35">
        <v>0</v>
      </c>
      <c r="O781" s="35">
        <f t="shared" si="16"/>
        <v>0</v>
      </c>
      <c r="P781" s="19">
        <v>0</v>
      </c>
      <c r="Q781" s="19">
        <v>0</v>
      </c>
    </row>
    <row r="782" spans="1:17" x14ac:dyDescent="0.25">
      <c r="A782" s="20" t="s">
        <v>742</v>
      </c>
      <c r="B782" s="19">
        <v>955925</v>
      </c>
      <c r="C782" s="19">
        <v>777925</v>
      </c>
      <c r="D782" s="19">
        <v>0</v>
      </c>
      <c r="E782" s="20">
        <v>1</v>
      </c>
      <c r="F782" s="19">
        <v>667925</v>
      </c>
      <c r="G782" s="20">
        <v>1</v>
      </c>
      <c r="H782" s="19">
        <v>667925</v>
      </c>
      <c r="I782" s="20">
        <v>1</v>
      </c>
      <c r="J782" s="19">
        <v>667925</v>
      </c>
      <c r="K782" s="20">
        <v>0</v>
      </c>
      <c r="L782" s="19">
        <v>0</v>
      </c>
      <c r="M782" s="35">
        <v>0</v>
      </c>
      <c r="N782" s="35">
        <v>0</v>
      </c>
      <c r="O782" s="35">
        <f t="shared" si="16"/>
        <v>0</v>
      </c>
      <c r="P782" s="19">
        <v>0</v>
      </c>
      <c r="Q782" s="19">
        <v>0</v>
      </c>
    </row>
    <row r="783" spans="1:17" x14ac:dyDescent="0.25">
      <c r="A783" s="20" t="s">
        <v>326</v>
      </c>
      <c r="B783" s="19">
        <v>10312016</v>
      </c>
      <c r="C783" s="19">
        <v>10312016</v>
      </c>
      <c r="D783" s="19">
        <v>3562983</v>
      </c>
      <c r="E783" s="20">
        <v>2</v>
      </c>
      <c r="F783" s="19">
        <v>3933836</v>
      </c>
      <c r="G783" s="20">
        <v>2</v>
      </c>
      <c r="H783" s="19">
        <v>3933836</v>
      </c>
      <c r="I783" s="20">
        <v>1</v>
      </c>
      <c r="J783" s="19">
        <v>1033836</v>
      </c>
      <c r="K783" s="20">
        <v>0</v>
      </c>
      <c r="L783" s="19">
        <v>0</v>
      </c>
      <c r="M783" s="35">
        <v>31.591346153846153</v>
      </c>
      <c r="N783" s="35">
        <v>17.543022230961014</v>
      </c>
      <c r="O783" s="35">
        <f t="shared" si="16"/>
        <v>38.72807608695652</v>
      </c>
      <c r="P783" s="19">
        <v>13721664</v>
      </c>
      <c r="Q783" s="19">
        <v>428</v>
      </c>
    </row>
    <row r="784" spans="1:17" x14ac:dyDescent="0.25">
      <c r="A784" s="20" t="s">
        <v>327</v>
      </c>
      <c r="B784" s="19">
        <v>38179295</v>
      </c>
      <c r="C784" s="19">
        <v>32711184</v>
      </c>
      <c r="D784" s="19">
        <v>3596444</v>
      </c>
      <c r="E784" s="20">
        <v>29</v>
      </c>
      <c r="F784" s="19">
        <v>35179295</v>
      </c>
      <c r="G784" s="20">
        <v>28</v>
      </c>
      <c r="H784" s="19">
        <v>32641774</v>
      </c>
      <c r="I784" s="20">
        <v>26</v>
      </c>
      <c r="J784" s="19">
        <v>28022189</v>
      </c>
      <c r="K784" s="20">
        <v>9</v>
      </c>
      <c r="L784" s="19">
        <v>2178743</v>
      </c>
      <c r="M784" s="35">
        <v>17.137139423076924</v>
      </c>
      <c r="N784" s="35">
        <v>16.348752675252687</v>
      </c>
      <c r="O784" s="35">
        <f t="shared" si="16"/>
        <v>39.091782608695652</v>
      </c>
      <c r="P784" s="19">
        <v>3243027</v>
      </c>
      <c r="Q784" s="19">
        <v>272533</v>
      </c>
    </row>
    <row r="785" spans="1:17" x14ac:dyDescent="0.25">
      <c r="A785" s="18" t="s">
        <v>328</v>
      </c>
      <c r="B785" s="19">
        <v>52152201</v>
      </c>
      <c r="C785" s="19">
        <v>9662319</v>
      </c>
      <c r="D785" s="19">
        <v>5201772</v>
      </c>
      <c r="E785" s="20">
        <v>11</v>
      </c>
      <c r="F785" s="19">
        <v>45196117</v>
      </c>
      <c r="G785" s="20">
        <v>11</v>
      </c>
      <c r="H785" s="19">
        <v>44096117</v>
      </c>
      <c r="I785" s="20">
        <v>5</v>
      </c>
      <c r="J785" s="19">
        <v>28800000</v>
      </c>
      <c r="K785" s="20">
        <v>0</v>
      </c>
      <c r="L785" s="19">
        <v>0</v>
      </c>
      <c r="M785" s="35">
        <v>37.949038461538464</v>
      </c>
      <c r="N785" s="35">
        <v>23.904646623946618</v>
      </c>
      <c r="O785" s="35">
        <f t="shared" si="16"/>
        <v>56.540999999999997</v>
      </c>
      <c r="P785" s="19">
        <v>0</v>
      </c>
      <c r="Q785" s="19">
        <v>0</v>
      </c>
    </row>
    <row r="786" spans="1:17" x14ac:dyDescent="0.25">
      <c r="A786" s="20" t="s">
        <v>743</v>
      </c>
      <c r="B786" s="19">
        <v>11371075</v>
      </c>
      <c r="C786" s="19">
        <v>11371075</v>
      </c>
      <c r="D786" s="19">
        <v>4400000</v>
      </c>
      <c r="E786" s="20">
        <v>2</v>
      </c>
      <c r="F786" s="19">
        <v>6971075</v>
      </c>
      <c r="G786" s="20">
        <v>2</v>
      </c>
      <c r="H786" s="19">
        <v>6971075</v>
      </c>
      <c r="I786" s="20">
        <v>2</v>
      </c>
      <c r="J786" s="19">
        <v>6971075</v>
      </c>
      <c r="K786" s="20">
        <v>0</v>
      </c>
      <c r="L786" s="19">
        <v>0</v>
      </c>
      <c r="M786" s="35">
        <v>47.529807692307692</v>
      </c>
      <c r="N786" s="35">
        <v>24.510839289161321</v>
      </c>
      <c r="O786" s="35">
        <f t="shared" si="16"/>
        <v>47.826086956521742</v>
      </c>
      <c r="P786" s="19">
        <v>0</v>
      </c>
      <c r="Q786" s="19">
        <v>0</v>
      </c>
    </row>
    <row r="787" spans="1:17" x14ac:dyDescent="0.25">
      <c r="A787" s="20" t="s">
        <v>744</v>
      </c>
      <c r="B787" s="19">
        <v>1314011</v>
      </c>
      <c r="C787" s="19">
        <v>146756.6</v>
      </c>
      <c r="D787" s="19">
        <v>77501.87</v>
      </c>
      <c r="E787" s="20">
        <v>3</v>
      </c>
      <c r="F787" s="19">
        <v>1170851</v>
      </c>
      <c r="G787" s="20">
        <v>2</v>
      </c>
      <c r="H787" s="19">
        <v>126840</v>
      </c>
      <c r="I787" s="20">
        <v>1</v>
      </c>
      <c r="J787" s="19">
        <v>82840</v>
      </c>
      <c r="K787" s="20">
        <v>0</v>
      </c>
      <c r="L787" s="19">
        <v>0</v>
      </c>
      <c r="M787" s="35">
        <v>0.49519230769230771</v>
      </c>
      <c r="N787" s="35">
        <v>0.33760945505916312</v>
      </c>
      <c r="O787" s="35">
        <f t="shared" si="16"/>
        <v>0.84241163043478251</v>
      </c>
      <c r="P787" s="19">
        <v>705800</v>
      </c>
      <c r="Q787" s="19">
        <v>352900</v>
      </c>
    </row>
    <row r="788" spans="1:17" x14ac:dyDescent="0.25">
      <c r="A788" s="20" t="s">
        <v>745</v>
      </c>
      <c r="B788" s="19">
        <v>15090159</v>
      </c>
      <c r="C788" s="19">
        <v>8111028</v>
      </c>
      <c r="D788" s="19">
        <v>33646</v>
      </c>
      <c r="E788" s="20">
        <v>2</v>
      </c>
      <c r="F788" s="19">
        <v>9480000</v>
      </c>
      <c r="G788" s="20">
        <v>2</v>
      </c>
      <c r="H788" s="19">
        <v>9480000</v>
      </c>
      <c r="I788" s="20">
        <v>1</v>
      </c>
      <c r="J788" s="19">
        <v>8480000</v>
      </c>
      <c r="K788" s="20">
        <v>0</v>
      </c>
      <c r="L788" s="19">
        <v>0</v>
      </c>
      <c r="M788" s="35">
        <v>0.26923076923076922</v>
      </c>
      <c r="N788" s="35">
        <v>0.21838274870993135</v>
      </c>
      <c r="O788" s="35">
        <f t="shared" si="16"/>
        <v>0.36571739130434783</v>
      </c>
      <c r="P788" s="19">
        <v>0</v>
      </c>
      <c r="Q788" s="19">
        <v>0</v>
      </c>
    </row>
    <row r="789" spans="1:17" x14ac:dyDescent="0.25">
      <c r="A789" s="20" t="s">
        <v>746</v>
      </c>
      <c r="B789" s="19">
        <v>16259453</v>
      </c>
      <c r="C789" s="19">
        <v>12993133</v>
      </c>
      <c r="D789" s="19">
        <v>1382795</v>
      </c>
      <c r="E789" s="20">
        <v>10</v>
      </c>
      <c r="F789" s="19">
        <v>13065702</v>
      </c>
      <c r="G789" s="20">
        <v>9</v>
      </c>
      <c r="H789" s="19">
        <v>12993133</v>
      </c>
      <c r="I789" s="20">
        <v>8</v>
      </c>
      <c r="J789" s="19">
        <v>2237289</v>
      </c>
      <c r="K789" s="20">
        <v>2</v>
      </c>
      <c r="L789" s="19">
        <v>162929</v>
      </c>
      <c r="M789" s="35">
        <v>3.8875000000000002</v>
      </c>
      <c r="N789" s="35">
        <v>9.353834797840781</v>
      </c>
      <c r="O789" s="35">
        <f t="shared" si="16"/>
        <v>15.030380434782609</v>
      </c>
      <c r="P789" s="19">
        <v>0</v>
      </c>
      <c r="Q789" s="19">
        <v>0</v>
      </c>
    </row>
    <row r="790" spans="1:17" x14ac:dyDescent="0.25">
      <c r="A790" s="20" t="s">
        <v>747</v>
      </c>
      <c r="B790" s="19">
        <v>1285000</v>
      </c>
      <c r="C790" s="19">
        <v>1072258</v>
      </c>
      <c r="D790" s="19">
        <v>1072258</v>
      </c>
      <c r="E790" s="20">
        <v>1</v>
      </c>
      <c r="F790" s="19">
        <v>1072258</v>
      </c>
      <c r="G790" s="20">
        <v>1</v>
      </c>
      <c r="H790" s="19">
        <v>1072258</v>
      </c>
      <c r="I790" s="20">
        <v>1</v>
      </c>
      <c r="J790" s="19">
        <v>1072258</v>
      </c>
      <c r="K790" s="20">
        <v>1</v>
      </c>
      <c r="L790" s="19">
        <v>1072258</v>
      </c>
      <c r="M790" s="35">
        <v>2.8</v>
      </c>
      <c r="N790" s="35">
        <v>7.8285556580000009</v>
      </c>
      <c r="O790" s="35">
        <f t="shared" si="16"/>
        <v>11.654978260869566</v>
      </c>
      <c r="P790" s="19">
        <v>0</v>
      </c>
      <c r="Q790" s="19">
        <v>0</v>
      </c>
    </row>
    <row r="791" spans="1:17" x14ac:dyDescent="0.25">
      <c r="A791" s="20" t="s">
        <v>748</v>
      </c>
      <c r="B791" s="19">
        <v>300000</v>
      </c>
      <c r="C791" s="19">
        <v>99406.48</v>
      </c>
      <c r="D791" s="19">
        <v>99406.48</v>
      </c>
      <c r="E791" s="20">
        <v>0</v>
      </c>
      <c r="F791" s="19">
        <v>0</v>
      </c>
      <c r="G791" s="20">
        <v>0</v>
      </c>
      <c r="H791" s="19">
        <v>0</v>
      </c>
      <c r="I791" s="20">
        <v>0</v>
      </c>
      <c r="J791" s="19">
        <v>0</v>
      </c>
      <c r="K791" s="20">
        <v>0</v>
      </c>
      <c r="L791" s="19">
        <v>0</v>
      </c>
      <c r="M791" s="35">
        <v>3.0769230769230771E-2</v>
      </c>
      <c r="N791" s="35">
        <v>0.36223721311999996</v>
      </c>
      <c r="O791" s="35">
        <f t="shared" si="16"/>
        <v>1.0805052173913043</v>
      </c>
      <c r="P791" s="19">
        <v>300000</v>
      </c>
      <c r="Q791" s="19">
        <v>99406.48</v>
      </c>
    </row>
    <row r="792" spans="1:17" x14ac:dyDescent="0.25">
      <c r="A792" s="20" t="s">
        <v>749</v>
      </c>
      <c r="B792" s="19">
        <v>2653070</v>
      </c>
      <c r="C792" s="19">
        <v>1919687</v>
      </c>
      <c r="D792" s="19">
        <v>14297</v>
      </c>
      <c r="E792" s="20">
        <v>5</v>
      </c>
      <c r="F792" s="19">
        <v>1905390</v>
      </c>
      <c r="G792" s="20">
        <v>1</v>
      </c>
      <c r="H792" s="19">
        <v>1905390</v>
      </c>
      <c r="I792" s="20">
        <v>0</v>
      </c>
      <c r="J792" s="19">
        <v>0</v>
      </c>
      <c r="K792" s="20">
        <v>0</v>
      </c>
      <c r="L792" s="19">
        <v>0</v>
      </c>
      <c r="M792" s="35">
        <v>0</v>
      </c>
      <c r="N792" s="35">
        <v>9.4646910627306485E-2</v>
      </c>
      <c r="O792" s="35">
        <f t="shared" si="16"/>
        <v>0.15540217391304348</v>
      </c>
      <c r="P792" s="19">
        <v>0</v>
      </c>
      <c r="Q792" s="19">
        <v>0</v>
      </c>
    </row>
    <row r="793" spans="1:17" x14ac:dyDescent="0.25">
      <c r="A793" s="20" t="s">
        <v>329</v>
      </c>
      <c r="B793" s="19">
        <v>43995935</v>
      </c>
      <c r="C793" s="19">
        <v>43995935</v>
      </c>
      <c r="D793" s="19">
        <v>7942917</v>
      </c>
      <c r="E793" s="20">
        <v>0</v>
      </c>
      <c r="F793" s="19">
        <v>0</v>
      </c>
      <c r="G793" s="20">
        <v>3</v>
      </c>
      <c r="H793" s="19">
        <v>43995935</v>
      </c>
      <c r="I793" s="20">
        <v>3</v>
      </c>
      <c r="J793" s="19">
        <v>43995935</v>
      </c>
      <c r="K793" s="20">
        <v>0</v>
      </c>
      <c r="L793" s="19">
        <v>0</v>
      </c>
      <c r="M793" s="35">
        <v>17.39423076923077</v>
      </c>
      <c r="N793" s="35">
        <v>38.056619971479776</v>
      </c>
      <c r="O793" s="35">
        <f t="shared" si="16"/>
        <v>86.336054347826092</v>
      </c>
      <c r="P793" s="19">
        <v>3919603</v>
      </c>
      <c r="Q793" s="19">
        <v>0</v>
      </c>
    </row>
    <row r="794" spans="1:17" x14ac:dyDescent="0.25">
      <c r="A794" s="20" t="s">
        <v>750</v>
      </c>
      <c r="B794" s="19">
        <v>981392</v>
      </c>
      <c r="C794" s="19">
        <v>939392</v>
      </c>
      <c r="D794" s="19">
        <v>893074</v>
      </c>
      <c r="E794" s="20">
        <v>2</v>
      </c>
      <c r="F794" s="19">
        <v>440000</v>
      </c>
      <c r="G794" s="20">
        <v>2</v>
      </c>
      <c r="H794" s="19">
        <v>440000</v>
      </c>
      <c r="I794" s="20">
        <v>2</v>
      </c>
      <c r="J794" s="19">
        <v>440000</v>
      </c>
      <c r="K794" s="20">
        <v>0</v>
      </c>
      <c r="L794" s="19">
        <v>0</v>
      </c>
      <c r="M794" s="35">
        <v>9.8862980769230777</v>
      </c>
      <c r="N794" s="35">
        <v>3.1666875800845751</v>
      </c>
      <c r="O794" s="35">
        <f t="shared" si="16"/>
        <v>9.7073260869565221</v>
      </c>
      <c r="P794" s="19">
        <v>223924</v>
      </c>
      <c r="Q794" s="19">
        <v>143022</v>
      </c>
    </row>
    <row r="795" spans="1:17" x14ac:dyDescent="0.25">
      <c r="A795" s="20" t="s">
        <v>751</v>
      </c>
      <c r="B795" s="19">
        <v>1301660</v>
      </c>
      <c r="C795" s="19">
        <v>1186987</v>
      </c>
      <c r="D795" s="19">
        <v>0</v>
      </c>
      <c r="E795" s="20">
        <v>2</v>
      </c>
      <c r="F795" s="19">
        <v>1288647</v>
      </c>
      <c r="G795" s="20">
        <v>1</v>
      </c>
      <c r="H795" s="19">
        <v>1186987</v>
      </c>
      <c r="I795" s="20">
        <v>1</v>
      </c>
      <c r="J795" s="19">
        <v>1186987</v>
      </c>
      <c r="K795" s="20">
        <v>0</v>
      </c>
      <c r="L795" s="19">
        <v>0</v>
      </c>
      <c r="M795" s="35">
        <v>0</v>
      </c>
      <c r="N795" s="35">
        <v>0</v>
      </c>
      <c r="O795" s="35">
        <f t="shared" si="16"/>
        <v>0</v>
      </c>
      <c r="P795" s="19">
        <v>0</v>
      </c>
      <c r="Q795" s="19">
        <v>0</v>
      </c>
    </row>
    <row r="796" spans="1:17" x14ac:dyDescent="0.25">
      <c r="A796" s="20" t="s">
        <v>752</v>
      </c>
      <c r="B796" s="19">
        <v>13694262</v>
      </c>
      <c r="C796" s="19">
        <v>13482885</v>
      </c>
      <c r="D796" s="19">
        <v>3037950</v>
      </c>
      <c r="E796" s="20">
        <v>5</v>
      </c>
      <c r="F796" s="19">
        <v>13482885</v>
      </c>
      <c r="G796" s="20">
        <v>5</v>
      </c>
      <c r="H796" s="19">
        <v>13482885</v>
      </c>
      <c r="I796" s="20">
        <v>3</v>
      </c>
      <c r="J796" s="19">
        <v>12725848</v>
      </c>
      <c r="K796" s="20">
        <v>1</v>
      </c>
      <c r="L796" s="19">
        <v>3000000</v>
      </c>
      <c r="M796" s="35">
        <v>10.34951923076923</v>
      </c>
      <c r="N796" s="35">
        <v>16.006123890211768</v>
      </c>
      <c r="O796" s="35">
        <f t="shared" si="16"/>
        <v>33.021195652173915</v>
      </c>
      <c r="P796" s="19">
        <v>19211581</v>
      </c>
      <c r="Q796" s="19">
        <v>19002605</v>
      </c>
    </row>
    <row r="797" spans="1:17" x14ac:dyDescent="0.25">
      <c r="A797" s="20" t="s">
        <v>753</v>
      </c>
      <c r="B797" s="19">
        <v>18154142</v>
      </c>
      <c r="C797" s="19">
        <v>0</v>
      </c>
      <c r="D797" s="19">
        <v>0</v>
      </c>
      <c r="E797" s="20">
        <v>1</v>
      </c>
      <c r="F797" s="19">
        <v>700000</v>
      </c>
      <c r="G797" s="20">
        <v>0</v>
      </c>
      <c r="H797" s="19">
        <v>0</v>
      </c>
      <c r="I797" s="20">
        <v>0</v>
      </c>
      <c r="J797" s="19">
        <v>0</v>
      </c>
      <c r="K797" s="20">
        <v>0</v>
      </c>
      <c r="L797" s="19">
        <v>0</v>
      </c>
      <c r="M797" s="35">
        <v>0</v>
      </c>
      <c r="N797" s="35">
        <v>0</v>
      </c>
      <c r="O797" s="35">
        <f t="shared" si="16"/>
        <v>0</v>
      </c>
      <c r="P797" s="19">
        <v>228338052</v>
      </c>
      <c r="Q797" s="19">
        <v>138400258</v>
      </c>
    </row>
    <row r="798" spans="1:17" x14ac:dyDescent="0.25">
      <c r="A798" s="20" t="s">
        <v>330</v>
      </c>
      <c r="B798" s="19">
        <v>8875000</v>
      </c>
      <c r="C798" s="19">
        <v>462350</v>
      </c>
      <c r="D798" s="19">
        <v>462350</v>
      </c>
      <c r="E798" s="20">
        <v>3</v>
      </c>
      <c r="F798" s="19">
        <v>384263</v>
      </c>
      <c r="G798" s="20">
        <v>2</v>
      </c>
      <c r="H798" s="19">
        <v>384263</v>
      </c>
      <c r="I798" s="20">
        <v>2</v>
      </c>
      <c r="J798" s="19">
        <v>161511</v>
      </c>
      <c r="K798" s="20">
        <v>0</v>
      </c>
      <c r="L798" s="19">
        <v>0</v>
      </c>
      <c r="M798" s="35">
        <v>1.7317307692307693</v>
      </c>
      <c r="N798" s="35">
        <v>1.4115261633807463</v>
      </c>
      <c r="O798" s="35">
        <f t="shared" si="16"/>
        <v>5.0255434782608699</v>
      </c>
      <c r="P798" s="19">
        <v>0</v>
      </c>
      <c r="Q798" s="19">
        <v>0</v>
      </c>
    </row>
    <row r="799" spans="1:17" x14ac:dyDescent="0.25">
      <c r="A799" s="20" t="s">
        <v>754</v>
      </c>
      <c r="B799" s="19">
        <v>1092595</v>
      </c>
      <c r="C799" s="19">
        <v>318995</v>
      </c>
      <c r="D799" s="19">
        <v>318995</v>
      </c>
      <c r="E799" s="20">
        <v>1</v>
      </c>
      <c r="F799" s="19">
        <v>318995</v>
      </c>
      <c r="G799" s="20">
        <v>1</v>
      </c>
      <c r="H799" s="19">
        <v>318995</v>
      </c>
      <c r="I799" s="20">
        <v>1</v>
      </c>
      <c r="J799" s="19">
        <v>318995</v>
      </c>
      <c r="K799" s="20">
        <v>1</v>
      </c>
      <c r="L799" s="19">
        <v>318995</v>
      </c>
      <c r="M799" s="35">
        <v>0.76923076923076927</v>
      </c>
      <c r="N799" s="35">
        <v>1.5867674861954359</v>
      </c>
      <c r="O799" s="35">
        <f t="shared" si="16"/>
        <v>3.4673369565217391</v>
      </c>
      <c r="P799" s="19">
        <v>88500</v>
      </c>
      <c r="Q799" s="19">
        <v>5052</v>
      </c>
    </row>
    <row r="800" spans="1:17" x14ac:dyDescent="0.25">
      <c r="A800" s="20" t="s">
        <v>755</v>
      </c>
      <c r="B800" s="19">
        <v>5144706</v>
      </c>
      <c r="C800" s="19">
        <v>5144706</v>
      </c>
      <c r="D800" s="19">
        <v>920671</v>
      </c>
      <c r="E800" s="20">
        <v>9</v>
      </c>
      <c r="F800" s="19">
        <v>5144706</v>
      </c>
      <c r="G800" s="20">
        <v>9</v>
      </c>
      <c r="H800" s="19">
        <v>5144706</v>
      </c>
      <c r="I800" s="20">
        <v>9</v>
      </c>
      <c r="J800" s="19">
        <v>5144706</v>
      </c>
      <c r="K800" s="20">
        <v>0</v>
      </c>
      <c r="L800" s="19">
        <v>0</v>
      </c>
      <c r="M800" s="35">
        <v>5.03125</v>
      </c>
      <c r="N800" s="35">
        <v>3.4643130869501308</v>
      </c>
      <c r="O800" s="35">
        <f t="shared" si="16"/>
        <v>10.00729347826087</v>
      </c>
      <c r="P800" s="19">
        <v>2505617</v>
      </c>
      <c r="Q800" s="19">
        <v>666100</v>
      </c>
    </row>
    <row r="801" spans="1:17" x14ac:dyDescent="0.25">
      <c r="A801" s="20" t="s">
        <v>756</v>
      </c>
      <c r="B801" s="19">
        <v>1670987</v>
      </c>
      <c r="C801" s="19">
        <v>1160519</v>
      </c>
      <c r="D801" s="19">
        <v>0</v>
      </c>
      <c r="E801" s="20">
        <v>2</v>
      </c>
      <c r="F801" s="19">
        <v>1160519</v>
      </c>
      <c r="G801" s="20">
        <v>2</v>
      </c>
      <c r="H801" s="19">
        <v>1160519</v>
      </c>
      <c r="I801" s="20">
        <v>2</v>
      </c>
      <c r="J801" s="19">
        <v>1160519</v>
      </c>
      <c r="K801" s="20">
        <v>0</v>
      </c>
      <c r="L801" s="19">
        <v>0</v>
      </c>
      <c r="M801" s="35">
        <v>0</v>
      </c>
      <c r="N801" s="35">
        <v>0</v>
      </c>
      <c r="O801" s="35">
        <f t="shared" si="16"/>
        <v>0</v>
      </c>
      <c r="P801" s="19">
        <v>467876.6</v>
      </c>
      <c r="Q801" s="19">
        <v>0</v>
      </c>
    </row>
    <row r="802" spans="1:17" x14ac:dyDescent="0.25">
      <c r="A802" s="20" t="s">
        <v>757</v>
      </c>
      <c r="B802" s="19">
        <v>727900</v>
      </c>
      <c r="C802" s="19">
        <v>426041.75</v>
      </c>
      <c r="D802" s="19">
        <v>426041.75</v>
      </c>
      <c r="E802" s="20">
        <v>1</v>
      </c>
      <c r="F802" s="19">
        <v>0</v>
      </c>
      <c r="G802" s="20">
        <v>1</v>
      </c>
      <c r="H802" s="19">
        <v>423000</v>
      </c>
      <c r="I802" s="20">
        <v>0</v>
      </c>
      <c r="J802" s="19">
        <v>0</v>
      </c>
      <c r="K802" s="20">
        <v>0</v>
      </c>
      <c r="L802" s="19">
        <v>0</v>
      </c>
      <c r="M802" s="35">
        <v>0</v>
      </c>
      <c r="N802" s="35">
        <v>2.928369030159816</v>
      </c>
      <c r="O802" s="35">
        <f t="shared" si="16"/>
        <v>4.6308885869565222</v>
      </c>
      <c r="P802" s="19">
        <v>250000</v>
      </c>
      <c r="Q802" s="19">
        <v>101397.94</v>
      </c>
    </row>
    <row r="803" spans="1:17" x14ac:dyDescent="0.25">
      <c r="A803" s="20" t="s">
        <v>331</v>
      </c>
      <c r="B803" s="19">
        <v>14878044</v>
      </c>
      <c r="C803" s="19">
        <v>13063819</v>
      </c>
      <c r="D803" s="19">
        <v>6393641</v>
      </c>
      <c r="E803" s="20">
        <v>78</v>
      </c>
      <c r="F803" s="19">
        <v>14517213</v>
      </c>
      <c r="G803" s="20">
        <v>73</v>
      </c>
      <c r="H803" s="19">
        <v>14332801</v>
      </c>
      <c r="I803" s="20">
        <v>73</v>
      </c>
      <c r="J803" s="19">
        <v>14332801</v>
      </c>
      <c r="K803" s="20">
        <v>46</v>
      </c>
      <c r="L803" s="19">
        <v>6083273</v>
      </c>
      <c r="M803" s="35">
        <v>32.949519230769234</v>
      </c>
      <c r="N803" s="35">
        <v>32.281973957727502</v>
      </c>
      <c r="O803" s="35">
        <f t="shared" si="16"/>
        <v>69.496097826086952</v>
      </c>
      <c r="P803" s="19">
        <v>0</v>
      </c>
      <c r="Q803" s="19">
        <v>0</v>
      </c>
    </row>
    <row r="804" spans="1:17" x14ac:dyDescent="0.25">
      <c r="A804" s="20" t="s">
        <v>758</v>
      </c>
      <c r="B804" s="19">
        <v>2300000</v>
      </c>
      <c r="C804" s="19">
        <v>2100872</v>
      </c>
      <c r="D804" s="19">
        <v>226867</v>
      </c>
      <c r="E804" s="20">
        <v>9</v>
      </c>
      <c r="F804" s="19">
        <v>2100872</v>
      </c>
      <c r="G804" s="20">
        <v>9</v>
      </c>
      <c r="H804" s="19">
        <v>2100872</v>
      </c>
      <c r="I804" s="20">
        <v>9</v>
      </c>
      <c r="J804" s="19">
        <v>2100872</v>
      </c>
      <c r="K804" s="20">
        <v>3</v>
      </c>
      <c r="L804" s="19">
        <v>329000</v>
      </c>
      <c r="M804" s="35">
        <v>0.42499999999999999</v>
      </c>
      <c r="N804" s="35">
        <v>0</v>
      </c>
      <c r="O804" s="35">
        <f t="shared" si="16"/>
        <v>2.4659456521739131</v>
      </c>
      <c r="P804" s="19">
        <v>0</v>
      </c>
      <c r="Q804" s="19">
        <v>0</v>
      </c>
    </row>
    <row r="805" spans="1:17" x14ac:dyDescent="0.25">
      <c r="A805" s="20" t="s">
        <v>759</v>
      </c>
      <c r="B805" s="19">
        <v>7359598</v>
      </c>
      <c r="C805" s="19">
        <v>4738564</v>
      </c>
      <c r="D805" s="19">
        <v>2896699</v>
      </c>
      <c r="E805" s="20">
        <v>15</v>
      </c>
      <c r="F805" s="19">
        <v>7359598</v>
      </c>
      <c r="G805" s="20">
        <v>10</v>
      </c>
      <c r="H805" s="19">
        <v>4738564</v>
      </c>
      <c r="I805" s="20">
        <v>8</v>
      </c>
      <c r="J805" s="19">
        <v>3983528</v>
      </c>
      <c r="K805" s="20">
        <v>0</v>
      </c>
      <c r="L805" s="19">
        <v>0</v>
      </c>
      <c r="M805" s="35">
        <v>10.500961538461539</v>
      </c>
      <c r="N805" s="35">
        <v>11.879617455771241</v>
      </c>
      <c r="O805" s="35">
        <f t="shared" si="16"/>
        <v>31.485858695652173</v>
      </c>
      <c r="P805" s="19">
        <v>0</v>
      </c>
      <c r="Q805" s="19">
        <v>0</v>
      </c>
    </row>
    <row r="806" spans="1:17" x14ac:dyDescent="0.25">
      <c r="A806" s="20" t="s">
        <v>296</v>
      </c>
      <c r="B806" s="19">
        <v>90692176</v>
      </c>
      <c r="C806" s="19">
        <v>51805985.439999998</v>
      </c>
      <c r="D806" s="19">
        <v>24452722.539999999</v>
      </c>
      <c r="E806" s="20">
        <v>19</v>
      </c>
      <c r="F806" s="19">
        <v>41482120.159999996</v>
      </c>
      <c r="G806" s="20">
        <v>19</v>
      </c>
      <c r="H806" s="19">
        <v>41482120.159999996</v>
      </c>
      <c r="I806" s="20">
        <v>15</v>
      </c>
      <c r="J806" s="19">
        <v>9862735.1600000001</v>
      </c>
      <c r="K806" s="20">
        <v>6</v>
      </c>
      <c r="L806" s="19">
        <v>436210.45</v>
      </c>
      <c r="M806" s="35">
        <v>116.28430769230769</v>
      </c>
      <c r="N806" s="35">
        <v>112.93641302678826</v>
      </c>
      <c r="O806" s="35">
        <f t="shared" si="16"/>
        <v>265.79046239130435</v>
      </c>
      <c r="P806" s="19">
        <v>0</v>
      </c>
      <c r="Q806" s="19">
        <v>0</v>
      </c>
    </row>
    <row r="807" spans="1:17" x14ac:dyDescent="0.25">
      <c r="A807" s="20" t="s">
        <v>760</v>
      </c>
      <c r="B807" s="19">
        <v>24906000</v>
      </c>
      <c r="C807" s="19">
        <v>24724554</v>
      </c>
      <c r="D807" s="19">
        <v>0</v>
      </c>
      <c r="E807" s="20">
        <v>5</v>
      </c>
      <c r="F807" s="19">
        <v>24724554</v>
      </c>
      <c r="G807" s="20">
        <v>5</v>
      </c>
      <c r="H807" s="19">
        <v>24724554</v>
      </c>
      <c r="I807" s="20">
        <v>1</v>
      </c>
      <c r="J807" s="19">
        <v>2095000</v>
      </c>
      <c r="K807" s="20">
        <v>0</v>
      </c>
      <c r="L807" s="19">
        <v>0</v>
      </c>
      <c r="M807" s="35">
        <v>0</v>
      </c>
      <c r="N807" s="35">
        <v>0</v>
      </c>
      <c r="O807" s="35">
        <f t="shared" si="16"/>
        <v>0</v>
      </c>
      <c r="P807" s="19">
        <v>6279307</v>
      </c>
      <c r="Q807" s="19">
        <v>1609299</v>
      </c>
    </row>
    <row r="808" spans="1:17" x14ac:dyDescent="0.25">
      <c r="A808" s="20" t="s">
        <v>761</v>
      </c>
      <c r="B808" s="19">
        <v>1281024</v>
      </c>
      <c r="C808" s="19">
        <v>1281024</v>
      </c>
      <c r="D808" s="19">
        <v>48000</v>
      </c>
      <c r="E808" s="20">
        <v>2</v>
      </c>
      <c r="F808" s="19">
        <v>1281024</v>
      </c>
      <c r="G808" s="20">
        <v>2</v>
      </c>
      <c r="H808" s="19">
        <v>1281024</v>
      </c>
      <c r="I808" s="20">
        <v>2</v>
      </c>
      <c r="J808" s="19">
        <v>1281024</v>
      </c>
      <c r="K808" s="20">
        <v>1</v>
      </c>
      <c r="L808" s="19">
        <v>48000</v>
      </c>
      <c r="M808" s="35">
        <v>0.1360576923076923</v>
      </c>
      <c r="N808" s="35">
        <v>0.35044800000000004</v>
      </c>
      <c r="O808" s="35">
        <f t="shared" ref="O808:O871" si="17">D808/92000</f>
        <v>0.52173913043478259</v>
      </c>
      <c r="P808" s="19">
        <v>150000</v>
      </c>
      <c r="Q808" s="19">
        <v>97748</v>
      </c>
    </row>
    <row r="809" spans="1:17" x14ac:dyDescent="0.25">
      <c r="A809" s="20" t="s">
        <v>762</v>
      </c>
      <c r="B809" s="19">
        <v>300000</v>
      </c>
      <c r="C809" s="19">
        <v>0</v>
      </c>
      <c r="D809" s="19">
        <v>0</v>
      </c>
      <c r="E809" s="20">
        <v>0</v>
      </c>
      <c r="F809" s="19">
        <v>0</v>
      </c>
      <c r="G809" s="20">
        <v>0</v>
      </c>
      <c r="H809" s="19">
        <v>0</v>
      </c>
      <c r="I809" s="20">
        <v>0</v>
      </c>
      <c r="J809" s="19">
        <v>0</v>
      </c>
      <c r="K809" s="20">
        <v>0</v>
      </c>
      <c r="L809" s="19">
        <v>0</v>
      </c>
      <c r="M809" s="35">
        <v>0</v>
      </c>
      <c r="N809" s="35">
        <v>0</v>
      </c>
      <c r="O809" s="35">
        <f t="shared" si="17"/>
        <v>0</v>
      </c>
      <c r="P809" s="19">
        <v>0</v>
      </c>
      <c r="Q809" s="19">
        <v>0</v>
      </c>
    </row>
    <row r="810" spans="1:17" x14ac:dyDescent="0.25">
      <c r="A810" s="18" t="s">
        <v>763</v>
      </c>
      <c r="B810" s="19">
        <v>1263671</v>
      </c>
      <c r="C810" s="19">
        <v>1263671</v>
      </c>
      <c r="D810" s="19">
        <v>932657</v>
      </c>
      <c r="E810" s="20">
        <v>5</v>
      </c>
      <c r="F810" s="19">
        <v>1263671</v>
      </c>
      <c r="G810" s="20">
        <v>5</v>
      </c>
      <c r="H810" s="19">
        <v>1263671</v>
      </c>
      <c r="I810" s="20">
        <v>5</v>
      </c>
      <c r="J810" s="19">
        <v>1263671</v>
      </c>
      <c r="K810" s="20">
        <v>1</v>
      </c>
      <c r="L810" s="19">
        <v>89614</v>
      </c>
      <c r="M810" s="35">
        <v>3.0524038461538461</v>
      </c>
      <c r="N810" s="35">
        <v>3.3240612049812839</v>
      </c>
      <c r="O810" s="35">
        <f t="shared" si="17"/>
        <v>10.137576086956521</v>
      </c>
      <c r="P810" s="19">
        <v>0</v>
      </c>
      <c r="Q810" s="19">
        <v>0</v>
      </c>
    </row>
    <row r="811" spans="1:17" x14ac:dyDescent="0.25">
      <c r="A811" s="20" t="s">
        <v>764</v>
      </c>
      <c r="B811" s="19">
        <v>1171629</v>
      </c>
      <c r="C811" s="19">
        <v>1171629</v>
      </c>
      <c r="D811" s="19">
        <v>0</v>
      </c>
      <c r="E811" s="20">
        <v>5</v>
      </c>
      <c r="F811" s="19">
        <v>1171629</v>
      </c>
      <c r="G811" s="20">
        <v>6</v>
      </c>
      <c r="H811" s="19">
        <v>1171629</v>
      </c>
      <c r="I811" s="20">
        <v>6</v>
      </c>
      <c r="J811" s="19">
        <v>1171629</v>
      </c>
      <c r="K811" s="20">
        <v>0</v>
      </c>
      <c r="L811" s="19">
        <v>0</v>
      </c>
      <c r="M811" s="35">
        <v>0</v>
      </c>
      <c r="N811" s="35">
        <v>0</v>
      </c>
      <c r="O811" s="35">
        <f t="shared" si="17"/>
        <v>0</v>
      </c>
      <c r="P811" s="19">
        <v>0</v>
      </c>
      <c r="Q811" s="19">
        <v>0</v>
      </c>
    </row>
    <row r="812" spans="1:17" x14ac:dyDescent="0.25">
      <c r="A812" s="20" t="s">
        <v>765</v>
      </c>
      <c r="B812" s="19">
        <v>17465036</v>
      </c>
      <c r="C812" s="19">
        <v>17290386</v>
      </c>
      <c r="D812" s="19">
        <v>9924810</v>
      </c>
      <c r="E812" s="20">
        <v>9</v>
      </c>
      <c r="F812" s="19">
        <v>8534300</v>
      </c>
      <c r="G812" s="20">
        <v>9</v>
      </c>
      <c r="H812" s="19">
        <v>8534300</v>
      </c>
      <c r="I812" s="20">
        <v>9</v>
      </c>
      <c r="J812" s="19">
        <v>8534300</v>
      </c>
      <c r="K812" s="20">
        <v>1</v>
      </c>
      <c r="L812" s="19">
        <v>1746504</v>
      </c>
      <c r="M812" s="35">
        <v>86.275480769230768</v>
      </c>
      <c r="N812" s="35">
        <v>42.820089788293039</v>
      </c>
      <c r="O812" s="35">
        <f t="shared" si="17"/>
        <v>107.8783695652174</v>
      </c>
      <c r="P812" s="19">
        <v>0</v>
      </c>
      <c r="Q812" s="19">
        <v>0</v>
      </c>
    </row>
    <row r="813" spans="1:17" x14ac:dyDescent="0.25">
      <c r="A813" s="20" t="s">
        <v>766</v>
      </c>
      <c r="B813" s="19">
        <v>700000</v>
      </c>
      <c r="C813" s="19">
        <v>0</v>
      </c>
      <c r="D813" s="19">
        <v>0</v>
      </c>
      <c r="E813" s="20">
        <v>0</v>
      </c>
      <c r="F813" s="19">
        <v>0</v>
      </c>
      <c r="G813" s="20">
        <v>0</v>
      </c>
      <c r="H813" s="19">
        <v>0</v>
      </c>
      <c r="I813" s="20">
        <v>0</v>
      </c>
      <c r="J813" s="19">
        <v>0</v>
      </c>
      <c r="K813" s="20">
        <v>0</v>
      </c>
      <c r="L813" s="19">
        <v>0</v>
      </c>
      <c r="M813" s="35">
        <v>0</v>
      </c>
      <c r="N813" s="35">
        <v>0</v>
      </c>
      <c r="O813" s="35">
        <f t="shared" si="17"/>
        <v>0</v>
      </c>
      <c r="P813" s="19">
        <v>0</v>
      </c>
      <c r="Q813" s="19">
        <v>0</v>
      </c>
    </row>
    <row r="814" spans="1:17" x14ac:dyDescent="0.25">
      <c r="A814" s="20" t="s">
        <v>767</v>
      </c>
      <c r="B814" s="19">
        <v>9910700</v>
      </c>
      <c r="C814" s="19">
        <v>9192253</v>
      </c>
      <c r="D814" s="19">
        <v>2171384</v>
      </c>
      <c r="E814" s="20">
        <v>15</v>
      </c>
      <c r="F814" s="19">
        <v>9192253</v>
      </c>
      <c r="G814" s="20">
        <v>15</v>
      </c>
      <c r="H814" s="19">
        <v>9192253</v>
      </c>
      <c r="I814" s="20">
        <v>14</v>
      </c>
      <c r="J814" s="19">
        <v>2170549</v>
      </c>
      <c r="K814" s="20">
        <v>9</v>
      </c>
      <c r="L814" s="19">
        <v>1678948</v>
      </c>
      <c r="M814" s="35">
        <v>3.2639423076923078</v>
      </c>
      <c r="N814" s="35">
        <v>14.004811038282519</v>
      </c>
      <c r="O814" s="35">
        <f t="shared" si="17"/>
        <v>23.602</v>
      </c>
      <c r="P814" s="19">
        <v>3566611</v>
      </c>
      <c r="Q814" s="19">
        <v>6789</v>
      </c>
    </row>
    <row r="815" spans="1:17" x14ac:dyDescent="0.25">
      <c r="A815" s="20" t="s">
        <v>768</v>
      </c>
      <c r="B815" s="19">
        <v>3257536</v>
      </c>
      <c r="C815" s="19">
        <v>3257536</v>
      </c>
      <c r="D815" s="19">
        <v>4267</v>
      </c>
      <c r="E815" s="20">
        <v>2</v>
      </c>
      <c r="F815" s="19">
        <v>3257536</v>
      </c>
      <c r="G815" s="20">
        <v>2</v>
      </c>
      <c r="H815" s="19">
        <v>3257536</v>
      </c>
      <c r="I815" s="20">
        <v>2</v>
      </c>
      <c r="J815" s="19">
        <v>3257536</v>
      </c>
      <c r="K815" s="20">
        <v>0</v>
      </c>
      <c r="L815" s="19">
        <v>0</v>
      </c>
      <c r="M815" s="35">
        <v>9.1346153846153851E-3</v>
      </c>
      <c r="N815" s="35">
        <v>2.959355769545741E-2</v>
      </c>
      <c r="O815" s="35">
        <f t="shared" si="17"/>
        <v>4.6380434782608698E-2</v>
      </c>
      <c r="P815" s="19">
        <v>0</v>
      </c>
      <c r="Q815" s="19">
        <v>0</v>
      </c>
    </row>
    <row r="816" spans="1:17" x14ac:dyDescent="0.25">
      <c r="A816" s="20" t="s">
        <v>769</v>
      </c>
      <c r="B816" s="19">
        <v>3693756</v>
      </c>
      <c r="C816" s="19">
        <v>9900</v>
      </c>
      <c r="D816" s="19">
        <v>9800</v>
      </c>
      <c r="E816" s="20">
        <v>1</v>
      </c>
      <c r="F816" s="19">
        <v>9900</v>
      </c>
      <c r="G816" s="20">
        <v>1</v>
      </c>
      <c r="H816" s="19">
        <v>9900</v>
      </c>
      <c r="I816" s="20">
        <v>1</v>
      </c>
      <c r="J816" s="19">
        <v>9900</v>
      </c>
      <c r="K816" s="20">
        <v>0</v>
      </c>
      <c r="L816" s="19">
        <v>0</v>
      </c>
      <c r="M816" s="35">
        <v>0.10721153846153846</v>
      </c>
      <c r="N816" s="35">
        <v>3.7741282080686757E-2</v>
      </c>
      <c r="O816" s="35">
        <f t="shared" si="17"/>
        <v>0.10652173913043478</v>
      </c>
      <c r="P816" s="19">
        <v>0</v>
      </c>
      <c r="Q816" s="19">
        <v>0</v>
      </c>
    </row>
    <row r="817" spans="1:17" x14ac:dyDescent="0.25">
      <c r="A817" s="20" t="s">
        <v>770</v>
      </c>
      <c r="B817" s="19">
        <v>5547824</v>
      </c>
      <c r="C817" s="19">
        <v>2691412</v>
      </c>
      <c r="D817" s="19">
        <v>0</v>
      </c>
      <c r="E817" s="20">
        <v>3</v>
      </c>
      <c r="F817" s="19">
        <v>4993042</v>
      </c>
      <c r="G817" s="20">
        <v>2</v>
      </c>
      <c r="H817" s="19">
        <v>2691412</v>
      </c>
      <c r="I817" s="20">
        <v>0</v>
      </c>
      <c r="J817" s="19">
        <v>0</v>
      </c>
      <c r="K817" s="20">
        <v>0</v>
      </c>
      <c r="L817" s="19">
        <v>0</v>
      </c>
      <c r="M817" s="35">
        <v>0</v>
      </c>
      <c r="N817" s="35">
        <v>0</v>
      </c>
      <c r="O817" s="35">
        <f t="shared" si="17"/>
        <v>0</v>
      </c>
      <c r="P817" s="19">
        <v>0</v>
      </c>
      <c r="Q817" s="19">
        <v>0</v>
      </c>
    </row>
    <row r="818" spans="1:17" x14ac:dyDescent="0.25">
      <c r="A818" s="20" t="s">
        <v>771</v>
      </c>
      <c r="B818" s="19">
        <v>2745712</v>
      </c>
      <c r="C818" s="19">
        <v>974190</v>
      </c>
      <c r="D818" s="19">
        <v>526585</v>
      </c>
      <c r="E818" s="20">
        <v>4</v>
      </c>
      <c r="F818" s="19">
        <v>817812</v>
      </c>
      <c r="G818" s="20">
        <v>4</v>
      </c>
      <c r="H818" s="19">
        <v>817812</v>
      </c>
      <c r="I818" s="20">
        <v>3</v>
      </c>
      <c r="J818" s="19">
        <v>384962</v>
      </c>
      <c r="K818" s="20">
        <v>2</v>
      </c>
      <c r="L818" s="19">
        <v>316000</v>
      </c>
      <c r="M818" s="35">
        <v>1.7375</v>
      </c>
      <c r="N818" s="35">
        <v>2.7149748576394135</v>
      </c>
      <c r="O818" s="35">
        <f t="shared" si="17"/>
        <v>5.7237499999999999</v>
      </c>
      <c r="P818" s="19">
        <v>0</v>
      </c>
      <c r="Q818" s="19">
        <v>0</v>
      </c>
    </row>
    <row r="819" spans="1:17" x14ac:dyDescent="0.25">
      <c r="A819" s="20" t="s">
        <v>772</v>
      </c>
      <c r="B819" s="19">
        <v>1350000</v>
      </c>
      <c r="C819" s="19">
        <v>2802</v>
      </c>
      <c r="D819" s="19">
        <v>2802</v>
      </c>
      <c r="E819" s="20">
        <v>0</v>
      </c>
      <c r="F819" s="19">
        <v>0</v>
      </c>
      <c r="G819" s="20">
        <v>0</v>
      </c>
      <c r="H819" s="19">
        <v>0</v>
      </c>
      <c r="I819" s="20">
        <v>0</v>
      </c>
      <c r="J819" s="19">
        <v>0</v>
      </c>
      <c r="K819" s="20">
        <v>0</v>
      </c>
      <c r="L819" s="19">
        <v>0</v>
      </c>
      <c r="M819" s="35">
        <v>5.3846153846153849E-2</v>
      </c>
      <c r="N819" s="35">
        <v>1.0128154965999997E-2</v>
      </c>
      <c r="O819" s="35">
        <f t="shared" si="17"/>
        <v>3.0456521739130434E-2</v>
      </c>
      <c r="P819" s="19">
        <v>0</v>
      </c>
      <c r="Q819" s="19">
        <v>0</v>
      </c>
    </row>
    <row r="820" spans="1:17" x14ac:dyDescent="0.25">
      <c r="A820" s="20" t="s">
        <v>333</v>
      </c>
      <c r="B820" s="19">
        <v>22985880</v>
      </c>
      <c r="C820" s="19">
        <v>12686968</v>
      </c>
      <c r="D820" s="19">
        <v>12167968</v>
      </c>
      <c r="E820" s="20">
        <v>3</v>
      </c>
      <c r="F820" s="19">
        <v>1387176</v>
      </c>
      <c r="G820" s="20">
        <v>1</v>
      </c>
      <c r="H820" s="19">
        <v>519000</v>
      </c>
      <c r="I820" s="20">
        <v>1</v>
      </c>
      <c r="J820" s="19">
        <v>519000</v>
      </c>
      <c r="K820" s="20">
        <v>0</v>
      </c>
      <c r="L820" s="19">
        <v>0</v>
      </c>
      <c r="M820" s="35">
        <v>208.20721153846154</v>
      </c>
      <c r="N820" s="35">
        <v>52.944196099205868</v>
      </c>
      <c r="O820" s="35">
        <f t="shared" si="17"/>
        <v>132.26052173913044</v>
      </c>
      <c r="P820" s="19">
        <v>0</v>
      </c>
      <c r="Q820" s="19">
        <v>0</v>
      </c>
    </row>
    <row r="821" spans="1:17" x14ac:dyDescent="0.25">
      <c r="A821" s="18" t="s">
        <v>773</v>
      </c>
      <c r="B821" s="19">
        <v>2996932</v>
      </c>
      <c r="C821" s="19">
        <v>2707217.87</v>
      </c>
      <c r="D821" s="19">
        <v>636587.23</v>
      </c>
      <c r="E821" s="20">
        <v>2</v>
      </c>
      <c r="F821" s="19">
        <v>2707217.87</v>
      </c>
      <c r="G821" s="20">
        <v>2</v>
      </c>
      <c r="H821" s="19">
        <v>2707217.87</v>
      </c>
      <c r="I821" s="20">
        <v>2</v>
      </c>
      <c r="J821" s="19">
        <v>2707217.87</v>
      </c>
      <c r="K821" s="20">
        <v>0</v>
      </c>
      <c r="L821" s="19">
        <v>0</v>
      </c>
      <c r="M821" s="35">
        <v>1.1360576923076924</v>
      </c>
      <c r="N821" s="35">
        <v>3.7081704886263087</v>
      </c>
      <c r="O821" s="35">
        <f t="shared" si="17"/>
        <v>6.9194264130434782</v>
      </c>
      <c r="P821" s="19">
        <v>0</v>
      </c>
      <c r="Q821" s="19">
        <v>0</v>
      </c>
    </row>
    <row r="822" spans="1:17" x14ac:dyDescent="0.25">
      <c r="A822" s="20" t="s">
        <v>774</v>
      </c>
      <c r="B822" s="19">
        <v>3850000</v>
      </c>
      <c r="C822" s="19">
        <v>1783565</v>
      </c>
      <c r="D822" s="19">
        <v>757690</v>
      </c>
      <c r="E822" s="20">
        <v>4</v>
      </c>
      <c r="F822" s="19">
        <v>1781875</v>
      </c>
      <c r="G822" s="20">
        <v>4</v>
      </c>
      <c r="H822" s="19">
        <v>1781875</v>
      </c>
      <c r="I822" s="20">
        <v>3</v>
      </c>
      <c r="J822" s="19">
        <v>778310</v>
      </c>
      <c r="K822" s="20">
        <v>2</v>
      </c>
      <c r="L822" s="19">
        <v>756000</v>
      </c>
      <c r="M822" s="35">
        <v>0.69230769230769229</v>
      </c>
      <c r="N822" s="35">
        <v>3.5904748498687109</v>
      </c>
      <c r="O822" s="35">
        <f t="shared" si="17"/>
        <v>8.2357608695652171</v>
      </c>
      <c r="P822" s="19">
        <v>5327040</v>
      </c>
      <c r="Q822" s="19">
        <v>162188</v>
      </c>
    </row>
    <row r="823" spans="1:17" x14ac:dyDescent="0.25">
      <c r="A823" s="20" t="s">
        <v>334</v>
      </c>
      <c r="B823" s="19">
        <v>70059569</v>
      </c>
      <c r="C823" s="19">
        <v>3537734</v>
      </c>
      <c r="D823" s="19">
        <v>2822210</v>
      </c>
      <c r="E823" s="20">
        <v>0</v>
      </c>
      <c r="F823" s="19">
        <v>0</v>
      </c>
      <c r="G823" s="20">
        <v>0</v>
      </c>
      <c r="H823" s="19">
        <v>0</v>
      </c>
      <c r="I823" s="20">
        <v>0</v>
      </c>
      <c r="J823" s="19">
        <v>0</v>
      </c>
      <c r="K823" s="20">
        <v>0</v>
      </c>
      <c r="L823" s="19">
        <v>0</v>
      </c>
      <c r="M823" s="35">
        <v>1.0240384615384615</v>
      </c>
      <c r="N823" s="35">
        <v>14.824035735518974</v>
      </c>
      <c r="O823" s="35">
        <f t="shared" si="17"/>
        <v>30.676195652173913</v>
      </c>
      <c r="P823" s="19">
        <v>0</v>
      </c>
      <c r="Q823" s="19">
        <v>0</v>
      </c>
    </row>
    <row r="824" spans="1:17" x14ac:dyDescent="0.25">
      <c r="A824" s="20" t="s">
        <v>335</v>
      </c>
      <c r="B824" s="19">
        <v>22960894</v>
      </c>
      <c r="C824" s="19">
        <v>2898508</v>
      </c>
      <c r="D824" s="19">
        <v>89632</v>
      </c>
      <c r="E824" s="20">
        <v>25</v>
      </c>
      <c r="F824" s="19">
        <v>12952825</v>
      </c>
      <c r="G824" s="20">
        <v>6</v>
      </c>
      <c r="H824" s="19">
        <v>1585926</v>
      </c>
      <c r="I824" s="20">
        <v>6</v>
      </c>
      <c r="J824" s="19">
        <v>1585926</v>
      </c>
      <c r="K824" s="20">
        <v>0</v>
      </c>
      <c r="L824" s="19">
        <v>0</v>
      </c>
      <c r="M824" s="35">
        <v>0.62115384615384617</v>
      </c>
      <c r="N824" s="35">
        <v>0.45004576237368532</v>
      </c>
      <c r="O824" s="35">
        <f t="shared" si="17"/>
        <v>0.9742608695652174</v>
      </c>
      <c r="P824" s="19">
        <v>0</v>
      </c>
      <c r="Q824" s="19">
        <v>0</v>
      </c>
    </row>
    <row r="825" spans="1:17" x14ac:dyDescent="0.25">
      <c r="A825" s="20" t="s">
        <v>336</v>
      </c>
      <c r="B825" s="19">
        <v>4841838</v>
      </c>
      <c r="C825" s="19">
        <v>4841838</v>
      </c>
      <c r="D825" s="19">
        <v>4841838</v>
      </c>
      <c r="E825" s="20">
        <v>2</v>
      </c>
      <c r="F825" s="19">
        <v>4841838</v>
      </c>
      <c r="G825" s="20">
        <v>2</v>
      </c>
      <c r="H825" s="19">
        <v>4841838</v>
      </c>
      <c r="I825" s="20">
        <v>2</v>
      </c>
      <c r="J825" s="19">
        <v>4841838</v>
      </c>
      <c r="K825" s="20">
        <v>2</v>
      </c>
      <c r="L825" s="19">
        <v>4841838</v>
      </c>
      <c r="M825" s="35">
        <v>11.445913461538462</v>
      </c>
      <c r="N825" s="35">
        <v>25.584271991999998</v>
      </c>
      <c r="O825" s="35">
        <f t="shared" si="17"/>
        <v>52.628673913043478</v>
      </c>
      <c r="P825" s="19">
        <v>0</v>
      </c>
      <c r="Q825" s="19">
        <v>0</v>
      </c>
    </row>
    <row r="826" spans="1:17" x14ac:dyDescent="0.25">
      <c r="A826" s="20" t="s">
        <v>775</v>
      </c>
      <c r="B826" s="19">
        <v>6941181</v>
      </c>
      <c r="C826" s="19">
        <v>6941181</v>
      </c>
      <c r="D826" s="19">
        <v>5974623</v>
      </c>
      <c r="E826" s="20">
        <v>105</v>
      </c>
      <c r="F826" s="19">
        <v>1908498</v>
      </c>
      <c r="G826" s="20">
        <v>105</v>
      </c>
      <c r="H826" s="19">
        <v>1908498</v>
      </c>
      <c r="I826" s="20">
        <v>105</v>
      </c>
      <c r="J826" s="19">
        <v>1908498</v>
      </c>
      <c r="K826" s="20">
        <v>101</v>
      </c>
      <c r="L826" s="19">
        <v>482603</v>
      </c>
      <c r="M826" s="35">
        <v>35.362499999999997</v>
      </c>
      <c r="N826" s="35">
        <v>22.921434126061989</v>
      </c>
      <c r="O826" s="35">
        <f t="shared" si="17"/>
        <v>64.941554347826084</v>
      </c>
      <c r="P826" s="19">
        <v>0</v>
      </c>
      <c r="Q826" s="19">
        <v>0</v>
      </c>
    </row>
    <row r="827" spans="1:17" x14ac:dyDescent="0.25">
      <c r="A827" s="20" t="s">
        <v>776</v>
      </c>
      <c r="B827" s="19">
        <v>1235580</v>
      </c>
      <c r="C827" s="19">
        <v>888860</v>
      </c>
      <c r="D827" s="19">
        <v>625081</v>
      </c>
      <c r="E827" s="20">
        <v>2</v>
      </c>
      <c r="F827" s="19">
        <v>90000</v>
      </c>
      <c r="G827" s="20">
        <v>0</v>
      </c>
      <c r="H827" s="19">
        <v>0</v>
      </c>
      <c r="I827" s="20">
        <v>0</v>
      </c>
      <c r="J827" s="19">
        <v>0</v>
      </c>
      <c r="K827" s="20">
        <v>0</v>
      </c>
      <c r="L827" s="19">
        <v>0</v>
      </c>
      <c r="M827" s="35">
        <v>6.1259615384615387</v>
      </c>
      <c r="N827" s="35">
        <v>3.2034172821501485</v>
      </c>
      <c r="O827" s="35">
        <f t="shared" si="17"/>
        <v>6.794358695652174</v>
      </c>
      <c r="P827" s="19">
        <v>369265</v>
      </c>
      <c r="Q827" s="19">
        <v>0</v>
      </c>
    </row>
    <row r="828" spans="1:17" x14ac:dyDescent="0.25">
      <c r="A828" s="20" t="s">
        <v>777</v>
      </c>
      <c r="B828" s="19">
        <v>1023660</v>
      </c>
      <c r="C828" s="19">
        <v>955000</v>
      </c>
      <c r="D828" s="19">
        <v>902956</v>
      </c>
      <c r="E828" s="20">
        <v>3</v>
      </c>
      <c r="F828" s="19">
        <v>839000</v>
      </c>
      <c r="G828" s="20">
        <v>2</v>
      </c>
      <c r="H828" s="19">
        <v>805000</v>
      </c>
      <c r="I828" s="20">
        <v>2</v>
      </c>
      <c r="J828" s="19">
        <v>805000</v>
      </c>
      <c r="K828" s="20">
        <v>0</v>
      </c>
      <c r="L828" s="19">
        <v>805000</v>
      </c>
      <c r="M828" s="35">
        <v>3.9413461538461538</v>
      </c>
      <c r="N828" s="35">
        <v>3.9704862504795657</v>
      </c>
      <c r="O828" s="35">
        <f t="shared" si="17"/>
        <v>9.8147391304347824</v>
      </c>
      <c r="P828" s="19">
        <v>0</v>
      </c>
      <c r="Q828" s="19">
        <v>0</v>
      </c>
    </row>
    <row r="829" spans="1:17" x14ac:dyDescent="0.25">
      <c r="A829" s="20" t="s">
        <v>778</v>
      </c>
      <c r="B829" s="19">
        <v>7878269</v>
      </c>
      <c r="C829" s="19">
        <v>7878269</v>
      </c>
      <c r="D829" s="19">
        <v>5960430</v>
      </c>
      <c r="E829" s="20">
        <v>2</v>
      </c>
      <c r="F829" s="19">
        <v>3878269</v>
      </c>
      <c r="G829" s="20">
        <v>2</v>
      </c>
      <c r="H829" s="19">
        <v>3878269</v>
      </c>
      <c r="I829" s="20">
        <v>2</v>
      </c>
      <c r="J829" s="19">
        <v>3878269</v>
      </c>
      <c r="K829" s="20">
        <v>0</v>
      </c>
      <c r="L829" s="19">
        <v>0</v>
      </c>
      <c r="M829" s="35">
        <v>31.819230769230771</v>
      </c>
      <c r="N829" s="35">
        <v>34.744812651766352</v>
      </c>
      <c r="O829" s="35">
        <f t="shared" si="17"/>
        <v>64.787282608695648</v>
      </c>
      <c r="P829" s="19">
        <v>6860832</v>
      </c>
      <c r="Q829" s="19">
        <v>214</v>
      </c>
    </row>
    <row r="830" spans="1:17" x14ac:dyDescent="0.25">
      <c r="A830" s="20" t="s">
        <v>779</v>
      </c>
      <c r="B830" s="19">
        <v>848579</v>
      </c>
      <c r="C830" s="19">
        <v>585008</v>
      </c>
      <c r="D830" s="19">
        <v>0</v>
      </c>
      <c r="E830" s="20">
        <v>2</v>
      </c>
      <c r="F830" s="19">
        <v>585008</v>
      </c>
      <c r="G830" s="20">
        <v>2</v>
      </c>
      <c r="H830" s="19">
        <v>585008</v>
      </c>
      <c r="I830" s="20">
        <v>0</v>
      </c>
      <c r="J830" s="19">
        <v>0</v>
      </c>
      <c r="K830" s="20">
        <v>0</v>
      </c>
      <c r="L830" s="19">
        <v>0</v>
      </c>
      <c r="M830" s="35">
        <v>0</v>
      </c>
      <c r="N830" s="35">
        <v>0</v>
      </c>
      <c r="O830" s="35">
        <f t="shared" si="17"/>
        <v>0</v>
      </c>
      <c r="P830" s="19">
        <v>0</v>
      </c>
      <c r="Q830" s="19">
        <v>0</v>
      </c>
    </row>
    <row r="831" spans="1:17" x14ac:dyDescent="0.25">
      <c r="A831" s="20" t="s">
        <v>780</v>
      </c>
      <c r="B831" s="19">
        <v>4314864</v>
      </c>
      <c r="C831" s="19">
        <v>2782523</v>
      </c>
      <c r="D831" s="19">
        <v>0</v>
      </c>
      <c r="E831" s="20">
        <v>2</v>
      </c>
      <c r="F831" s="19">
        <v>3082523</v>
      </c>
      <c r="G831" s="20">
        <v>1</v>
      </c>
      <c r="H831" s="19">
        <v>2782523</v>
      </c>
      <c r="I831" s="20">
        <v>1</v>
      </c>
      <c r="J831" s="19">
        <v>2782523</v>
      </c>
      <c r="K831" s="20">
        <v>0</v>
      </c>
      <c r="L831" s="19">
        <v>0</v>
      </c>
      <c r="M831" s="35">
        <v>0</v>
      </c>
      <c r="N831" s="35">
        <v>0</v>
      </c>
      <c r="O831" s="35">
        <f t="shared" si="17"/>
        <v>0</v>
      </c>
      <c r="P831" s="19">
        <v>6591209</v>
      </c>
      <c r="Q831" s="19">
        <v>475790</v>
      </c>
    </row>
    <row r="832" spans="1:17" x14ac:dyDescent="0.25">
      <c r="A832" s="20" t="s">
        <v>781</v>
      </c>
      <c r="B832" s="19">
        <v>2677890</v>
      </c>
      <c r="C832" s="19">
        <v>2677890</v>
      </c>
      <c r="D832" s="19">
        <v>2677890</v>
      </c>
      <c r="E832" s="20">
        <v>0</v>
      </c>
      <c r="F832" s="19">
        <v>0</v>
      </c>
      <c r="G832" s="20">
        <v>0</v>
      </c>
      <c r="H832" s="19">
        <v>0</v>
      </c>
      <c r="I832" s="20">
        <v>0</v>
      </c>
      <c r="J832" s="19">
        <v>0</v>
      </c>
      <c r="K832" s="20">
        <v>0</v>
      </c>
      <c r="L832" s="19">
        <v>0</v>
      </c>
      <c r="M832" s="35">
        <v>15.14423076923077</v>
      </c>
      <c r="N832" s="35">
        <v>19.001543141829881</v>
      </c>
      <c r="O832" s="35">
        <f t="shared" si="17"/>
        <v>29.107500000000002</v>
      </c>
      <c r="P832" s="19">
        <v>0</v>
      </c>
      <c r="Q832" s="19">
        <v>0</v>
      </c>
    </row>
    <row r="833" spans="1:17" x14ac:dyDescent="0.25">
      <c r="A833" s="20" t="s">
        <v>782</v>
      </c>
      <c r="B833" s="19">
        <v>2740000</v>
      </c>
      <c r="C833" s="19">
        <v>0</v>
      </c>
      <c r="D833" s="19">
        <v>0</v>
      </c>
      <c r="E833" s="20">
        <v>0</v>
      </c>
      <c r="F833" s="19">
        <v>0</v>
      </c>
      <c r="G833" s="20">
        <v>0</v>
      </c>
      <c r="H833" s="19">
        <v>0</v>
      </c>
      <c r="I833" s="20">
        <v>0</v>
      </c>
      <c r="J833" s="19">
        <v>0</v>
      </c>
      <c r="K833" s="20">
        <v>0</v>
      </c>
      <c r="L833" s="19">
        <v>0</v>
      </c>
      <c r="M833" s="35">
        <v>0</v>
      </c>
      <c r="N833" s="35">
        <v>0</v>
      </c>
      <c r="O833" s="35">
        <f t="shared" si="17"/>
        <v>0</v>
      </c>
      <c r="P833" s="19">
        <v>0</v>
      </c>
      <c r="Q833" s="19">
        <v>0</v>
      </c>
    </row>
    <row r="834" spans="1:17" x14ac:dyDescent="0.25">
      <c r="A834" s="20" t="s">
        <v>783</v>
      </c>
      <c r="B834" s="19">
        <v>5034939</v>
      </c>
      <c r="C834" s="19">
        <v>1160403</v>
      </c>
      <c r="D834" s="19">
        <v>33167</v>
      </c>
      <c r="E834" s="20">
        <v>1</v>
      </c>
      <c r="F834" s="19">
        <v>1160403</v>
      </c>
      <c r="G834" s="20">
        <v>1</v>
      </c>
      <c r="H834" s="19">
        <v>1160403</v>
      </c>
      <c r="I834" s="20">
        <v>1</v>
      </c>
      <c r="J834" s="19">
        <v>1160403</v>
      </c>
      <c r="K834" s="20">
        <v>0</v>
      </c>
      <c r="L834" s="19">
        <v>1160403</v>
      </c>
      <c r="M834" s="35">
        <v>2.4519230769230769E-2</v>
      </c>
      <c r="N834" s="35">
        <v>0.18152914847709758</v>
      </c>
      <c r="O834" s="35">
        <f t="shared" si="17"/>
        <v>0.36051086956521738</v>
      </c>
      <c r="P834" s="19">
        <v>0</v>
      </c>
      <c r="Q834" s="19">
        <v>0</v>
      </c>
    </row>
    <row r="835" spans="1:17" x14ac:dyDescent="0.25">
      <c r="A835" s="20" t="s">
        <v>784</v>
      </c>
      <c r="B835" s="19">
        <v>2548629</v>
      </c>
      <c r="C835" s="19">
        <v>2548629</v>
      </c>
      <c r="D835" s="19">
        <v>0</v>
      </c>
      <c r="E835" s="20">
        <v>6</v>
      </c>
      <c r="F835" s="19">
        <v>2548629</v>
      </c>
      <c r="G835" s="20">
        <v>6</v>
      </c>
      <c r="H835" s="19">
        <v>2548629</v>
      </c>
      <c r="I835" s="20">
        <v>6</v>
      </c>
      <c r="J835" s="19">
        <v>2548629</v>
      </c>
      <c r="K835" s="20">
        <v>0</v>
      </c>
      <c r="L835" s="19">
        <v>0</v>
      </c>
      <c r="M835" s="35">
        <v>2.9586538461538461</v>
      </c>
      <c r="N835" s="35">
        <v>0</v>
      </c>
      <c r="O835" s="35">
        <f t="shared" si="17"/>
        <v>0</v>
      </c>
      <c r="P835" s="19">
        <v>3293826</v>
      </c>
      <c r="Q835" s="19">
        <v>3291639</v>
      </c>
    </row>
    <row r="836" spans="1:17" x14ac:dyDescent="0.25">
      <c r="A836" s="20" t="s">
        <v>785</v>
      </c>
      <c r="B836" s="19">
        <v>4601998</v>
      </c>
      <c r="C836" s="19">
        <v>4289133</v>
      </c>
      <c r="D836" s="19">
        <v>2913001.8</v>
      </c>
      <c r="E836" s="20">
        <v>3</v>
      </c>
      <c r="F836" s="19">
        <v>804220</v>
      </c>
      <c r="G836" s="20">
        <v>2</v>
      </c>
      <c r="H836" s="19">
        <v>491355</v>
      </c>
      <c r="I836" s="20">
        <v>2</v>
      </c>
      <c r="J836" s="19">
        <v>491355</v>
      </c>
      <c r="K836" s="20">
        <v>0</v>
      </c>
      <c r="L836" s="19">
        <v>0</v>
      </c>
      <c r="M836" s="35">
        <v>12.890865384615385</v>
      </c>
      <c r="N836" s="35">
        <v>14.648369877128367</v>
      </c>
      <c r="O836" s="35">
        <f t="shared" si="17"/>
        <v>31.66306304347826</v>
      </c>
      <c r="P836" s="19">
        <v>0</v>
      </c>
      <c r="Q836" s="19">
        <v>0</v>
      </c>
    </row>
    <row r="837" spans="1:17" x14ac:dyDescent="0.25">
      <c r="A837" s="20" t="s">
        <v>786</v>
      </c>
      <c r="B837" s="19">
        <v>1011217</v>
      </c>
      <c r="C837" s="19">
        <v>653210</v>
      </c>
      <c r="D837" s="19">
        <v>653210</v>
      </c>
      <c r="E837" s="20">
        <v>2</v>
      </c>
      <c r="F837" s="19">
        <v>910095</v>
      </c>
      <c r="G837" s="20">
        <v>1</v>
      </c>
      <c r="H837" s="19">
        <v>653210</v>
      </c>
      <c r="I837" s="20">
        <v>1</v>
      </c>
      <c r="J837" s="19">
        <v>653210</v>
      </c>
      <c r="K837" s="20">
        <v>1</v>
      </c>
      <c r="L837" s="19">
        <v>653210</v>
      </c>
      <c r="M837" s="35">
        <v>0.45192307692307693</v>
      </c>
      <c r="N837" s="35">
        <v>4.3823161443849665</v>
      </c>
      <c r="O837" s="35">
        <f t="shared" si="17"/>
        <v>7.1001086956521737</v>
      </c>
      <c r="P837" s="19">
        <v>0</v>
      </c>
      <c r="Q837" s="19">
        <v>0</v>
      </c>
    </row>
    <row r="838" spans="1:17" x14ac:dyDescent="0.25">
      <c r="A838" s="20" t="s">
        <v>787</v>
      </c>
      <c r="B838" s="19">
        <v>2015700</v>
      </c>
      <c r="C838" s="19">
        <v>303400</v>
      </c>
      <c r="D838" s="19">
        <v>303400</v>
      </c>
      <c r="E838" s="20">
        <v>0</v>
      </c>
      <c r="F838" s="19">
        <v>0</v>
      </c>
      <c r="G838" s="20">
        <v>0</v>
      </c>
      <c r="H838" s="19">
        <v>0</v>
      </c>
      <c r="I838" s="20">
        <v>0</v>
      </c>
      <c r="J838" s="19">
        <v>0</v>
      </c>
      <c r="K838" s="20">
        <v>0</v>
      </c>
      <c r="L838" s="19">
        <v>0</v>
      </c>
      <c r="M838" s="35">
        <v>2.3399038461538462</v>
      </c>
      <c r="N838" s="35">
        <v>1.5911421669016752</v>
      </c>
      <c r="O838" s="35">
        <f t="shared" si="17"/>
        <v>3.2978260869565217</v>
      </c>
      <c r="P838" s="19">
        <v>0</v>
      </c>
      <c r="Q838" s="19">
        <v>0</v>
      </c>
    </row>
    <row r="839" spans="1:17" x14ac:dyDescent="0.25">
      <c r="A839" s="20" t="s">
        <v>788</v>
      </c>
      <c r="B839" s="19">
        <v>2609162</v>
      </c>
      <c r="C839" s="19">
        <v>2037050</v>
      </c>
      <c r="D839" s="19">
        <v>308482</v>
      </c>
      <c r="E839" s="20">
        <v>5</v>
      </c>
      <c r="F839" s="19">
        <v>1997755</v>
      </c>
      <c r="G839" s="20">
        <v>5</v>
      </c>
      <c r="H839" s="19">
        <v>1997775</v>
      </c>
      <c r="I839" s="20">
        <v>3</v>
      </c>
      <c r="J839" s="19">
        <v>1568975</v>
      </c>
      <c r="K839" s="20">
        <v>1</v>
      </c>
      <c r="L839" s="19">
        <v>295665</v>
      </c>
      <c r="M839" s="35">
        <v>6.25E-2</v>
      </c>
      <c r="N839" s="35">
        <v>1.985868212763227</v>
      </c>
      <c r="O839" s="35">
        <f t="shared" si="17"/>
        <v>3.3530652173913045</v>
      </c>
      <c r="P839" s="19">
        <v>0</v>
      </c>
      <c r="Q839" s="19">
        <v>0</v>
      </c>
    </row>
    <row r="840" spans="1:17" x14ac:dyDescent="0.25">
      <c r="A840" s="20" t="s">
        <v>789</v>
      </c>
      <c r="B840" s="19">
        <v>841295</v>
      </c>
      <c r="C840" s="19">
        <v>471274</v>
      </c>
      <c r="D840" s="19">
        <v>444495</v>
      </c>
      <c r="E840" s="20">
        <v>3</v>
      </c>
      <c r="F840" s="19">
        <v>494274</v>
      </c>
      <c r="G840" s="20">
        <v>3</v>
      </c>
      <c r="H840" s="19">
        <v>471274</v>
      </c>
      <c r="I840" s="20">
        <v>3</v>
      </c>
      <c r="J840" s="19">
        <v>471274</v>
      </c>
      <c r="K840" s="20">
        <v>2</v>
      </c>
      <c r="L840" s="19">
        <v>230299</v>
      </c>
      <c r="M840" s="35">
        <v>1.4836538461538462</v>
      </c>
      <c r="N840" s="35">
        <v>1.7610286077135484</v>
      </c>
      <c r="O840" s="35">
        <f t="shared" si="17"/>
        <v>4.831467391304348</v>
      </c>
      <c r="P840" s="19">
        <v>3181796</v>
      </c>
      <c r="Q840" s="19">
        <v>2104899</v>
      </c>
    </row>
    <row r="841" spans="1:17" x14ac:dyDescent="0.25">
      <c r="A841" s="20" t="s">
        <v>790</v>
      </c>
      <c r="B841" s="19">
        <v>14559459</v>
      </c>
      <c r="C841" s="19">
        <v>11999212</v>
      </c>
      <c r="D841" s="19">
        <v>0</v>
      </c>
      <c r="E841" s="20">
        <v>3</v>
      </c>
      <c r="F841" s="19">
        <v>11264567</v>
      </c>
      <c r="G841" s="20">
        <v>2</v>
      </c>
      <c r="H841" s="19">
        <v>10889567</v>
      </c>
      <c r="I841" s="20">
        <v>2</v>
      </c>
      <c r="J841" s="19">
        <v>10889567</v>
      </c>
      <c r="K841" s="20">
        <v>0</v>
      </c>
      <c r="L841" s="19">
        <v>0</v>
      </c>
      <c r="M841" s="35">
        <v>0</v>
      </c>
      <c r="N841" s="35">
        <v>0</v>
      </c>
      <c r="O841" s="35">
        <f t="shared" si="17"/>
        <v>0</v>
      </c>
      <c r="P841" s="19">
        <v>0</v>
      </c>
      <c r="Q841" s="19">
        <v>0</v>
      </c>
    </row>
    <row r="842" spans="1:17" x14ac:dyDescent="0.25">
      <c r="A842" s="20" t="s">
        <v>791</v>
      </c>
      <c r="B842" s="19">
        <v>1955044</v>
      </c>
      <c r="C842" s="19">
        <v>1955044</v>
      </c>
      <c r="D842" s="19">
        <v>800520</v>
      </c>
      <c r="E842" s="20">
        <v>1</v>
      </c>
      <c r="F842" s="19">
        <v>605044</v>
      </c>
      <c r="G842" s="20">
        <v>1</v>
      </c>
      <c r="H842" s="19">
        <v>605044</v>
      </c>
      <c r="I842" s="20">
        <v>1</v>
      </c>
      <c r="J842" s="19">
        <v>605044</v>
      </c>
      <c r="K842" s="20">
        <v>0</v>
      </c>
      <c r="L842" s="19">
        <v>0</v>
      </c>
      <c r="M842" s="35">
        <v>10.092788461538461</v>
      </c>
      <c r="N842" s="35">
        <v>4.4585495467247354</v>
      </c>
      <c r="O842" s="35">
        <f t="shared" si="17"/>
        <v>8.7013043478260865</v>
      </c>
      <c r="P842" s="19">
        <v>0</v>
      </c>
      <c r="Q842" s="19">
        <v>0</v>
      </c>
    </row>
    <row r="843" spans="1:17" x14ac:dyDescent="0.25">
      <c r="A843" s="20" t="s">
        <v>792</v>
      </c>
      <c r="B843" s="19">
        <v>3693620</v>
      </c>
      <c r="C843" s="19">
        <v>3693620</v>
      </c>
      <c r="D843" s="19">
        <v>3693620</v>
      </c>
      <c r="E843" s="20">
        <v>1</v>
      </c>
      <c r="F843" s="19">
        <v>3693620</v>
      </c>
      <c r="G843" s="20">
        <v>1</v>
      </c>
      <c r="H843" s="19">
        <v>3693620</v>
      </c>
      <c r="I843" s="20">
        <v>1</v>
      </c>
      <c r="J843" s="19">
        <v>3693620</v>
      </c>
      <c r="K843" s="20">
        <v>0</v>
      </c>
      <c r="L843" s="19">
        <v>0</v>
      </c>
      <c r="M843" s="35">
        <v>8.6538461538461533</v>
      </c>
      <c r="N843" s="35">
        <v>14.10593478</v>
      </c>
      <c r="O843" s="35">
        <f t="shared" si="17"/>
        <v>40.148043478260867</v>
      </c>
      <c r="P843" s="19">
        <v>0</v>
      </c>
      <c r="Q843" s="19">
        <v>0</v>
      </c>
    </row>
    <row r="844" spans="1:17" x14ac:dyDescent="0.25">
      <c r="A844" s="20" t="s">
        <v>793</v>
      </c>
      <c r="B844" s="19">
        <v>12272727</v>
      </c>
      <c r="C844" s="19">
        <v>12272727</v>
      </c>
      <c r="D844" s="19">
        <v>4002716</v>
      </c>
      <c r="E844" s="20">
        <v>43</v>
      </c>
      <c r="F844" s="19">
        <v>6356993</v>
      </c>
      <c r="G844" s="20">
        <v>42</v>
      </c>
      <c r="H844" s="19">
        <v>11889193</v>
      </c>
      <c r="I844" s="20">
        <v>38</v>
      </c>
      <c r="J844" s="19">
        <v>9615559</v>
      </c>
      <c r="K844" s="20">
        <v>24</v>
      </c>
      <c r="L844" s="19">
        <v>2546654</v>
      </c>
      <c r="M844" s="35">
        <v>3.9668269230769231</v>
      </c>
      <c r="N844" s="35">
        <v>21.219360324446129</v>
      </c>
      <c r="O844" s="35">
        <f t="shared" si="17"/>
        <v>43.507782608695649</v>
      </c>
      <c r="P844" s="19">
        <v>233822.83</v>
      </c>
      <c r="Q844" s="19">
        <v>233822.83</v>
      </c>
    </row>
    <row r="845" spans="1:17" x14ac:dyDescent="0.25">
      <c r="A845" s="20" t="s">
        <v>794</v>
      </c>
      <c r="B845" s="19">
        <v>7372825</v>
      </c>
      <c r="C845" s="19">
        <v>7372825</v>
      </c>
      <c r="D845" s="19">
        <v>3579297</v>
      </c>
      <c r="E845" s="20">
        <v>41</v>
      </c>
      <c r="F845" s="19">
        <v>3820709</v>
      </c>
      <c r="G845" s="20">
        <v>41</v>
      </c>
      <c r="H845" s="19">
        <v>3820709</v>
      </c>
      <c r="I845" s="20">
        <v>41</v>
      </c>
      <c r="J845" s="19">
        <v>3820709</v>
      </c>
      <c r="K845" s="20">
        <v>35</v>
      </c>
      <c r="L845" s="19">
        <v>3144597</v>
      </c>
      <c r="M845" s="35">
        <v>0.18028846153846154</v>
      </c>
      <c r="N845" s="35">
        <v>19.009636705362013</v>
      </c>
      <c r="O845" s="35">
        <f t="shared" si="17"/>
        <v>38.905402173913046</v>
      </c>
      <c r="P845" s="19">
        <v>1055000</v>
      </c>
      <c r="Q845" s="19">
        <v>706420</v>
      </c>
    </row>
    <row r="846" spans="1:17" x14ac:dyDescent="0.25">
      <c r="A846" s="20" t="s">
        <v>337</v>
      </c>
      <c r="B846" s="19">
        <v>13567108</v>
      </c>
      <c r="C846" s="19">
        <v>0</v>
      </c>
      <c r="D846" s="19">
        <v>0</v>
      </c>
      <c r="E846" s="20">
        <v>1</v>
      </c>
      <c r="F846" s="19">
        <v>0</v>
      </c>
      <c r="G846" s="20">
        <v>0</v>
      </c>
      <c r="H846" s="19">
        <v>0</v>
      </c>
      <c r="I846" s="20">
        <v>0</v>
      </c>
      <c r="J846" s="19">
        <v>0</v>
      </c>
      <c r="K846" s="20">
        <v>0</v>
      </c>
      <c r="L846" s="19">
        <v>0</v>
      </c>
      <c r="M846" s="35">
        <v>0</v>
      </c>
      <c r="N846" s="35">
        <v>0</v>
      </c>
      <c r="O846" s="35">
        <f t="shared" si="17"/>
        <v>0</v>
      </c>
      <c r="P846" s="19">
        <v>0</v>
      </c>
      <c r="Q846" s="19">
        <v>0</v>
      </c>
    </row>
    <row r="847" spans="1:17" x14ac:dyDescent="0.25">
      <c r="A847" s="20" t="s">
        <v>795</v>
      </c>
      <c r="B847" s="19">
        <v>855317</v>
      </c>
      <c r="C847" s="19">
        <v>156314.70000000001</v>
      </c>
      <c r="D847" s="19">
        <v>150906</v>
      </c>
      <c r="E847" s="20">
        <v>3</v>
      </c>
      <c r="F847" s="19">
        <v>156314.70000000001</v>
      </c>
      <c r="G847" s="20">
        <v>3</v>
      </c>
      <c r="H847" s="19">
        <v>156314.70000000001</v>
      </c>
      <c r="I847" s="20">
        <v>3</v>
      </c>
      <c r="J847" s="19">
        <v>156314.70000000001</v>
      </c>
      <c r="K847" s="20">
        <v>2</v>
      </c>
      <c r="L847" s="19">
        <v>152766</v>
      </c>
      <c r="M847" s="35">
        <v>8.6538461538461536E-2</v>
      </c>
      <c r="N847" s="35">
        <v>0.67218804830515244</v>
      </c>
      <c r="O847" s="35">
        <f t="shared" si="17"/>
        <v>1.6402826086956521</v>
      </c>
      <c r="P847" s="19">
        <v>0</v>
      </c>
      <c r="Q847" s="19">
        <v>0</v>
      </c>
    </row>
    <row r="848" spans="1:17" x14ac:dyDescent="0.25">
      <c r="A848" s="20" t="s">
        <v>338</v>
      </c>
      <c r="B848" s="19">
        <v>112753145</v>
      </c>
      <c r="C848" s="19">
        <v>112753145</v>
      </c>
      <c r="D848" s="19">
        <v>25931114</v>
      </c>
      <c r="E848" s="20">
        <v>22</v>
      </c>
      <c r="F848" s="19">
        <v>85342102</v>
      </c>
      <c r="G848" s="20">
        <v>22</v>
      </c>
      <c r="H848" s="19">
        <v>85342102</v>
      </c>
      <c r="I848" s="20">
        <v>22</v>
      </c>
      <c r="J848" s="19">
        <v>85342102</v>
      </c>
      <c r="K848" s="20">
        <v>0</v>
      </c>
      <c r="L848" s="19">
        <v>0</v>
      </c>
      <c r="M848" s="35">
        <v>48.70192307692308</v>
      </c>
      <c r="N848" s="35">
        <v>123.29877719090547</v>
      </c>
      <c r="O848" s="35">
        <f t="shared" si="17"/>
        <v>281.85993478260872</v>
      </c>
      <c r="P848" s="19">
        <v>602410</v>
      </c>
      <c r="Q848" s="19">
        <v>602410</v>
      </c>
    </row>
    <row r="849" spans="1:17" x14ac:dyDescent="0.25">
      <c r="A849" s="20" t="s">
        <v>796</v>
      </c>
      <c r="B849" s="19">
        <v>6515000</v>
      </c>
      <c r="C849" s="19">
        <v>102591</v>
      </c>
      <c r="D849" s="19">
        <v>102591</v>
      </c>
      <c r="E849" s="20">
        <v>4</v>
      </c>
      <c r="F849" s="19">
        <v>102591</v>
      </c>
      <c r="G849" s="20">
        <v>4</v>
      </c>
      <c r="H849" s="19">
        <v>102591</v>
      </c>
      <c r="I849" s="20">
        <v>4</v>
      </c>
      <c r="J849" s="19">
        <v>102591</v>
      </c>
      <c r="K849" s="20">
        <v>4</v>
      </c>
      <c r="L849" s="19">
        <v>102591</v>
      </c>
      <c r="M849" s="35">
        <v>5.7692307692307696E-2</v>
      </c>
      <c r="N849" s="35">
        <v>0.66823604622187383</v>
      </c>
      <c r="O849" s="35">
        <f t="shared" si="17"/>
        <v>1.1151195652173913</v>
      </c>
      <c r="P849" s="19">
        <v>0</v>
      </c>
      <c r="Q849" s="19">
        <v>0</v>
      </c>
    </row>
    <row r="850" spans="1:17" x14ac:dyDescent="0.25">
      <c r="A850" s="18" t="s">
        <v>797</v>
      </c>
      <c r="B850" s="19">
        <v>19474642</v>
      </c>
      <c r="C850" s="19">
        <v>10096425</v>
      </c>
      <c r="D850" s="19">
        <v>17504</v>
      </c>
      <c r="E850" s="20">
        <v>4</v>
      </c>
      <c r="F850" s="19">
        <v>9840635</v>
      </c>
      <c r="G850" s="20">
        <v>4</v>
      </c>
      <c r="H850" s="19">
        <v>9840635</v>
      </c>
      <c r="I850" s="20">
        <v>4</v>
      </c>
      <c r="J850" s="19">
        <v>9840635</v>
      </c>
      <c r="K850" s="20">
        <v>0</v>
      </c>
      <c r="L850" s="19">
        <v>0</v>
      </c>
      <c r="M850" s="35">
        <v>8.1971153846153846E-2</v>
      </c>
      <c r="N850" s="35">
        <v>8.6706330839485091E-2</v>
      </c>
      <c r="O850" s="35">
        <f t="shared" si="17"/>
        <v>0.1902608695652174</v>
      </c>
      <c r="P850" s="19">
        <v>7307031</v>
      </c>
      <c r="Q850" s="19">
        <v>4366381</v>
      </c>
    </row>
    <row r="851" spans="1:17" x14ac:dyDescent="0.25">
      <c r="A851" s="20" t="s">
        <v>798</v>
      </c>
      <c r="B851" s="19">
        <v>33661651</v>
      </c>
      <c r="C851" s="19">
        <v>33661651</v>
      </c>
      <c r="D851" s="19">
        <v>8178963</v>
      </c>
      <c r="E851" s="20">
        <v>3</v>
      </c>
      <c r="F851" s="19">
        <v>33661651</v>
      </c>
      <c r="G851" s="20">
        <v>3</v>
      </c>
      <c r="H851" s="19">
        <v>33661651</v>
      </c>
      <c r="I851" s="20">
        <v>3</v>
      </c>
      <c r="J851" s="19">
        <v>33661651</v>
      </c>
      <c r="K851" s="20">
        <v>0</v>
      </c>
      <c r="L851" s="19">
        <v>0</v>
      </c>
      <c r="M851" s="35">
        <v>44.089903846153845</v>
      </c>
      <c r="N851" s="35">
        <v>39.889725537581775</v>
      </c>
      <c r="O851" s="35">
        <f t="shared" si="17"/>
        <v>88.901771739130439</v>
      </c>
      <c r="P851" s="19">
        <v>0</v>
      </c>
      <c r="Q851" s="19">
        <v>0</v>
      </c>
    </row>
    <row r="852" spans="1:17" x14ac:dyDescent="0.25">
      <c r="A852" s="20" t="s">
        <v>799</v>
      </c>
      <c r="B852" s="19">
        <v>17540253</v>
      </c>
      <c r="C852" s="19">
        <v>8989541</v>
      </c>
      <c r="D852" s="19">
        <v>4340410</v>
      </c>
      <c r="E852" s="20">
        <v>11</v>
      </c>
      <c r="F852" s="19">
        <v>17417374</v>
      </c>
      <c r="G852" s="20">
        <v>10</v>
      </c>
      <c r="H852" s="19">
        <v>8989541</v>
      </c>
      <c r="I852" s="20">
        <v>8</v>
      </c>
      <c r="J852" s="19">
        <v>4838541</v>
      </c>
      <c r="K852" s="20">
        <v>4</v>
      </c>
      <c r="L852" s="19">
        <v>366664</v>
      </c>
      <c r="M852" s="35">
        <v>41.452884615384619</v>
      </c>
      <c r="N852" s="35">
        <v>24.066816149205625</v>
      </c>
      <c r="O852" s="35">
        <f t="shared" si="17"/>
        <v>47.178369565217395</v>
      </c>
      <c r="P852" s="19">
        <v>0</v>
      </c>
      <c r="Q852" s="19">
        <v>0</v>
      </c>
    </row>
    <row r="853" spans="1:17" x14ac:dyDescent="0.25">
      <c r="A853" s="20" t="s">
        <v>800</v>
      </c>
      <c r="B853" s="19">
        <v>1023603</v>
      </c>
      <c r="C853" s="19">
        <v>765051</v>
      </c>
      <c r="D853" s="19">
        <v>0</v>
      </c>
      <c r="E853" s="20">
        <v>0</v>
      </c>
      <c r="F853" s="19">
        <v>0</v>
      </c>
      <c r="G853" s="20">
        <v>0</v>
      </c>
      <c r="H853" s="19">
        <v>0</v>
      </c>
      <c r="I853" s="20">
        <v>0</v>
      </c>
      <c r="J853" s="19">
        <v>0</v>
      </c>
      <c r="K853" s="20">
        <v>0</v>
      </c>
      <c r="L853" s="19">
        <v>0</v>
      </c>
      <c r="M853" s="35">
        <v>0</v>
      </c>
      <c r="N853" s="35">
        <v>0</v>
      </c>
      <c r="O853" s="35">
        <f t="shared" si="17"/>
        <v>0</v>
      </c>
      <c r="P853" s="19">
        <v>223746</v>
      </c>
      <c r="Q853" s="19">
        <v>137690</v>
      </c>
    </row>
    <row r="854" spans="1:17" x14ac:dyDescent="0.25">
      <c r="A854" s="20" t="s">
        <v>801</v>
      </c>
      <c r="B854" s="19">
        <v>10584251</v>
      </c>
      <c r="C854" s="19">
        <v>10584251</v>
      </c>
      <c r="D854" s="19">
        <v>6597528.5300000003</v>
      </c>
      <c r="E854" s="20">
        <v>4</v>
      </c>
      <c r="F854" s="19">
        <v>10378251</v>
      </c>
      <c r="G854" s="20">
        <v>4</v>
      </c>
      <c r="H854" s="19">
        <v>10378251</v>
      </c>
      <c r="I854" s="20">
        <v>4</v>
      </c>
      <c r="J854" s="19">
        <v>10378251</v>
      </c>
      <c r="K854" s="20">
        <v>1</v>
      </c>
      <c r="L854" s="19">
        <v>2600000</v>
      </c>
      <c r="M854" s="35">
        <v>11.536778846153846</v>
      </c>
      <c r="N854" s="35">
        <v>46.010366990838222</v>
      </c>
      <c r="O854" s="35">
        <f t="shared" si="17"/>
        <v>71.712266630434783</v>
      </c>
      <c r="P854" s="19">
        <v>0</v>
      </c>
      <c r="Q854" s="19">
        <v>0</v>
      </c>
    </row>
    <row r="855" spans="1:17" x14ac:dyDescent="0.25">
      <c r="A855" s="20" t="s">
        <v>802</v>
      </c>
      <c r="B855" s="19">
        <v>2597881</v>
      </c>
      <c r="C855" s="19">
        <v>0</v>
      </c>
      <c r="D855" s="19">
        <v>0</v>
      </c>
      <c r="E855" s="20">
        <v>0</v>
      </c>
      <c r="F855" s="19">
        <v>0</v>
      </c>
      <c r="G855" s="20">
        <v>0</v>
      </c>
      <c r="H855" s="19">
        <v>0</v>
      </c>
      <c r="I855" s="20">
        <v>0</v>
      </c>
      <c r="J855" s="19">
        <v>0</v>
      </c>
      <c r="K855" s="20">
        <v>0</v>
      </c>
      <c r="L855" s="19">
        <v>0</v>
      </c>
      <c r="M855" s="35">
        <v>0</v>
      </c>
      <c r="N855" s="35">
        <v>0</v>
      </c>
      <c r="O855" s="35">
        <f t="shared" si="17"/>
        <v>0</v>
      </c>
      <c r="P855" s="19">
        <v>0</v>
      </c>
      <c r="Q855" s="19">
        <v>0</v>
      </c>
    </row>
    <row r="856" spans="1:17" x14ac:dyDescent="0.25">
      <c r="A856" s="20" t="s">
        <v>803</v>
      </c>
      <c r="B856" s="19">
        <v>660000</v>
      </c>
      <c r="C856" s="19">
        <v>53686</v>
      </c>
      <c r="D856" s="19">
        <v>53686</v>
      </c>
      <c r="E856" s="20">
        <v>3</v>
      </c>
      <c r="F856" s="19">
        <v>246500</v>
      </c>
      <c r="G856" s="20">
        <v>2</v>
      </c>
      <c r="H856" s="19">
        <v>53536</v>
      </c>
      <c r="I856" s="20">
        <v>2</v>
      </c>
      <c r="J856" s="19">
        <v>53536</v>
      </c>
      <c r="K856" s="20">
        <v>1</v>
      </c>
      <c r="L856" s="19">
        <v>3536</v>
      </c>
      <c r="M856" s="35">
        <v>0.31923076923076921</v>
      </c>
      <c r="N856" s="35">
        <v>0.21074388161556173</v>
      </c>
      <c r="O856" s="35">
        <f t="shared" si="17"/>
        <v>0.58354347826086961</v>
      </c>
      <c r="P856" s="19">
        <v>0</v>
      </c>
      <c r="Q856" s="19">
        <v>0</v>
      </c>
    </row>
    <row r="857" spans="1:17" x14ac:dyDescent="0.25">
      <c r="A857" s="20" t="s">
        <v>804</v>
      </c>
      <c r="B857" s="19">
        <v>3159857</v>
      </c>
      <c r="C857" s="19">
        <v>2860841</v>
      </c>
      <c r="D857" s="19">
        <v>458967</v>
      </c>
      <c r="E857" s="20">
        <v>20</v>
      </c>
      <c r="F857" s="19">
        <v>2940375.42</v>
      </c>
      <c r="G857" s="20">
        <v>20</v>
      </c>
      <c r="H857" s="19">
        <v>2860841</v>
      </c>
      <c r="I857" s="20">
        <v>19</v>
      </c>
      <c r="J857" s="19">
        <v>1460841</v>
      </c>
      <c r="K857" s="20">
        <v>16</v>
      </c>
      <c r="L857" s="19">
        <v>314359.81</v>
      </c>
      <c r="M857" s="35">
        <v>0.39567307692307691</v>
      </c>
      <c r="N857" s="35">
        <v>3.1929141887926127</v>
      </c>
      <c r="O857" s="35">
        <f t="shared" si="17"/>
        <v>4.9887717391304349</v>
      </c>
      <c r="P857" s="19">
        <v>0</v>
      </c>
      <c r="Q857" s="19">
        <v>0</v>
      </c>
    </row>
    <row r="858" spans="1:17" x14ac:dyDescent="0.25">
      <c r="A858" s="20" t="s">
        <v>805</v>
      </c>
      <c r="B858" s="19">
        <v>1025382</v>
      </c>
      <c r="C858" s="19">
        <v>1025382</v>
      </c>
      <c r="D858" s="19">
        <v>284584</v>
      </c>
      <c r="E858" s="20">
        <v>1</v>
      </c>
      <c r="F858" s="19">
        <v>1025382</v>
      </c>
      <c r="G858" s="20">
        <v>1</v>
      </c>
      <c r="H858" s="19">
        <v>1025382</v>
      </c>
      <c r="I858" s="20">
        <v>1</v>
      </c>
      <c r="J858" s="19">
        <v>1025382</v>
      </c>
      <c r="K858" s="20">
        <v>0</v>
      </c>
      <c r="L858" s="19">
        <v>0</v>
      </c>
      <c r="M858" s="35">
        <v>0.67019230769230764</v>
      </c>
      <c r="N858" s="35">
        <v>1.0868262959999999</v>
      </c>
      <c r="O858" s="35">
        <f t="shared" si="17"/>
        <v>3.0933043478260869</v>
      </c>
      <c r="P858" s="19">
        <v>0</v>
      </c>
      <c r="Q858" s="19">
        <v>0</v>
      </c>
    </row>
    <row r="859" spans="1:17" x14ac:dyDescent="0.25">
      <c r="A859" s="20" t="s">
        <v>806</v>
      </c>
      <c r="B859" s="19">
        <v>1957183</v>
      </c>
      <c r="C859" s="19">
        <v>383782</v>
      </c>
      <c r="D859" s="19">
        <v>60084.33</v>
      </c>
      <c r="E859" s="20">
        <v>1</v>
      </c>
      <c r="F859" s="19">
        <v>177000</v>
      </c>
      <c r="G859" s="20">
        <v>1</v>
      </c>
      <c r="H859" s="19">
        <v>177000</v>
      </c>
      <c r="I859" s="20">
        <v>1</v>
      </c>
      <c r="J859" s="19">
        <v>177000</v>
      </c>
      <c r="K859" s="20">
        <v>0</v>
      </c>
      <c r="L859" s="19">
        <v>0</v>
      </c>
      <c r="M859" s="35">
        <v>0.12512019230769231</v>
      </c>
      <c r="N859" s="35">
        <v>0.24080092666779995</v>
      </c>
      <c r="O859" s="35">
        <f t="shared" si="17"/>
        <v>0.6530905434782609</v>
      </c>
      <c r="P859" s="19">
        <v>0</v>
      </c>
      <c r="Q859" s="19">
        <v>0</v>
      </c>
    </row>
    <row r="860" spans="1:17" x14ac:dyDescent="0.25">
      <c r="A860" s="20" t="s">
        <v>807</v>
      </c>
      <c r="B860" s="19">
        <v>1181220</v>
      </c>
      <c r="C860" s="19">
        <v>198314</v>
      </c>
      <c r="D860" s="19">
        <v>144767</v>
      </c>
      <c r="E860" s="20">
        <v>1</v>
      </c>
      <c r="F860" s="19">
        <v>198314</v>
      </c>
      <c r="G860" s="20">
        <v>1</v>
      </c>
      <c r="H860" s="19">
        <v>198314</v>
      </c>
      <c r="I860" s="20">
        <v>1</v>
      </c>
      <c r="J860" s="19">
        <v>198314</v>
      </c>
      <c r="K860" s="20">
        <v>0</v>
      </c>
      <c r="L860" s="19">
        <v>0</v>
      </c>
      <c r="M860" s="35">
        <v>0.35625000000000001</v>
      </c>
      <c r="N860" s="35">
        <v>0.6742962315013209</v>
      </c>
      <c r="O860" s="35">
        <f t="shared" si="17"/>
        <v>1.5735543478260869</v>
      </c>
      <c r="P860" s="19">
        <v>0</v>
      </c>
      <c r="Q860" s="19">
        <v>0</v>
      </c>
    </row>
    <row r="861" spans="1:17" x14ac:dyDescent="0.25">
      <c r="A861" s="18" t="s">
        <v>808</v>
      </c>
      <c r="B861" s="19">
        <v>5145273</v>
      </c>
      <c r="C861" s="19">
        <v>5145273</v>
      </c>
      <c r="D861" s="19">
        <v>562786</v>
      </c>
      <c r="E861" s="20">
        <v>6</v>
      </c>
      <c r="F861" s="19">
        <v>4789931</v>
      </c>
      <c r="G861" s="20">
        <v>6</v>
      </c>
      <c r="H861" s="19">
        <v>4789931</v>
      </c>
      <c r="I861" s="20">
        <v>6</v>
      </c>
      <c r="J861" s="19">
        <v>5145273</v>
      </c>
      <c r="K861" s="20">
        <v>1</v>
      </c>
      <c r="L861" s="19">
        <v>514527</v>
      </c>
      <c r="M861" s="35">
        <v>1.4850961538461538</v>
      </c>
      <c r="N861" s="35">
        <v>4.0313212709612394</v>
      </c>
      <c r="O861" s="35">
        <f t="shared" si="17"/>
        <v>6.1172391304347826</v>
      </c>
      <c r="P861" s="19">
        <v>307052</v>
      </c>
      <c r="Q861" s="19">
        <v>307052</v>
      </c>
    </row>
    <row r="862" spans="1:17" x14ac:dyDescent="0.25">
      <c r="A862" s="20" t="s">
        <v>809</v>
      </c>
      <c r="B862" s="19">
        <v>2933435</v>
      </c>
      <c r="C862" s="19">
        <v>2933435</v>
      </c>
      <c r="D862" s="19">
        <v>0</v>
      </c>
      <c r="E862" s="20">
        <v>4</v>
      </c>
      <c r="F862" s="19">
        <v>2933435</v>
      </c>
      <c r="G862" s="20">
        <v>4</v>
      </c>
      <c r="H862" s="19">
        <v>2888921</v>
      </c>
      <c r="I862" s="20">
        <v>4</v>
      </c>
      <c r="J862" s="19">
        <v>2888921</v>
      </c>
      <c r="K862" s="20">
        <v>0</v>
      </c>
      <c r="L862" s="19">
        <v>0</v>
      </c>
      <c r="M862" s="35">
        <v>0</v>
      </c>
      <c r="N862" s="35">
        <v>0</v>
      </c>
      <c r="O862" s="35">
        <f t="shared" si="17"/>
        <v>0</v>
      </c>
      <c r="P862" s="19">
        <v>0</v>
      </c>
      <c r="Q862" s="19">
        <v>9848.76</v>
      </c>
    </row>
    <row r="863" spans="1:17" x14ac:dyDescent="0.25">
      <c r="A863" s="20" t="s">
        <v>810</v>
      </c>
      <c r="B863" s="19">
        <v>11458500</v>
      </c>
      <c r="C863" s="19">
        <v>11458500</v>
      </c>
      <c r="D863" s="19">
        <v>756182</v>
      </c>
      <c r="E863" s="20">
        <v>13</v>
      </c>
      <c r="F863" s="19">
        <v>6949045</v>
      </c>
      <c r="G863" s="20">
        <v>12</v>
      </c>
      <c r="H863" s="19">
        <v>6909045</v>
      </c>
      <c r="I863" s="20">
        <v>7</v>
      </c>
      <c r="J863" s="19">
        <v>6436767</v>
      </c>
      <c r="K863" s="20">
        <v>0</v>
      </c>
      <c r="L863" s="19">
        <v>0</v>
      </c>
      <c r="M863" s="35">
        <v>0.96682692307692308</v>
      </c>
      <c r="N863" s="35">
        <v>3.8143105228677019</v>
      </c>
      <c r="O863" s="35">
        <f t="shared" si="17"/>
        <v>8.2193695652173915</v>
      </c>
      <c r="P863" s="19">
        <v>250000</v>
      </c>
      <c r="Q863" s="19">
        <v>0</v>
      </c>
    </row>
    <row r="864" spans="1:17" x14ac:dyDescent="0.25">
      <c r="A864" s="20" t="s">
        <v>811</v>
      </c>
      <c r="B864" s="19">
        <v>217421</v>
      </c>
      <c r="C864" s="19">
        <v>200337</v>
      </c>
      <c r="D864" s="19">
        <v>200337</v>
      </c>
      <c r="E864" s="20">
        <v>1</v>
      </c>
      <c r="F864" s="19">
        <v>200337</v>
      </c>
      <c r="G864" s="20">
        <v>1</v>
      </c>
      <c r="H864" s="19">
        <v>200337</v>
      </c>
      <c r="I864" s="20">
        <v>1</v>
      </c>
      <c r="J864" s="19">
        <v>200337</v>
      </c>
      <c r="K864" s="20">
        <v>1</v>
      </c>
      <c r="L864" s="19">
        <v>200337</v>
      </c>
      <c r="M864" s="35">
        <v>0.16586538461538461</v>
      </c>
      <c r="N864" s="35">
        <v>1.445121358898936</v>
      </c>
      <c r="O864" s="35">
        <f t="shared" si="17"/>
        <v>2.1775760869565217</v>
      </c>
      <c r="P864" s="19">
        <v>0</v>
      </c>
      <c r="Q864" s="19">
        <v>0</v>
      </c>
    </row>
    <row r="865" spans="1:17" x14ac:dyDescent="0.25">
      <c r="A865" s="20" t="s">
        <v>812</v>
      </c>
      <c r="B865" s="19">
        <v>675713</v>
      </c>
      <c r="C865" s="19">
        <v>675713</v>
      </c>
      <c r="D865" s="19">
        <v>181202</v>
      </c>
      <c r="E865" s="20">
        <v>5</v>
      </c>
      <c r="F865" s="19">
        <v>607213</v>
      </c>
      <c r="G865" s="20">
        <v>5</v>
      </c>
      <c r="H865" s="19">
        <v>415231</v>
      </c>
      <c r="I865" s="20">
        <v>5</v>
      </c>
      <c r="J865" s="19">
        <v>413231</v>
      </c>
      <c r="K865" s="20">
        <v>1</v>
      </c>
      <c r="L865" s="19">
        <v>150000</v>
      </c>
      <c r="M865" s="35">
        <v>0.30480769230769234</v>
      </c>
      <c r="N865" s="35">
        <v>0.79545015564739141</v>
      </c>
      <c r="O865" s="35">
        <f t="shared" si="17"/>
        <v>1.9695869565217392</v>
      </c>
      <c r="P865" s="19">
        <v>0</v>
      </c>
      <c r="Q865" s="19">
        <v>0</v>
      </c>
    </row>
    <row r="866" spans="1:17" x14ac:dyDescent="0.25">
      <c r="A866" s="20" t="s">
        <v>813</v>
      </c>
      <c r="B866" s="19">
        <v>33135437</v>
      </c>
      <c r="C866" s="19">
        <v>31569164</v>
      </c>
      <c r="D866" s="19">
        <v>1535044</v>
      </c>
      <c r="E866" s="20">
        <v>9</v>
      </c>
      <c r="F866" s="19">
        <v>31569164</v>
      </c>
      <c r="G866" s="20">
        <v>9</v>
      </c>
      <c r="H866" s="19">
        <v>31569164</v>
      </c>
      <c r="I866" s="20">
        <v>7</v>
      </c>
      <c r="J866" s="19">
        <v>14911548</v>
      </c>
      <c r="K866" s="20">
        <v>2</v>
      </c>
      <c r="L866" s="19">
        <v>421461</v>
      </c>
      <c r="M866" s="35">
        <v>0.47596153846153844</v>
      </c>
      <c r="N866" s="35">
        <v>11.115744187863685</v>
      </c>
      <c r="O866" s="35">
        <f t="shared" si="17"/>
        <v>16.685260869565216</v>
      </c>
      <c r="P866" s="19">
        <v>0</v>
      </c>
      <c r="Q866" s="19">
        <v>0</v>
      </c>
    </row>
    <row r="867" spans="1:17" x14ac:dyDescent="0.25">
      <c r="A867" s="20" t="s">
        <v>814</v>
      </c>
      <c r="B867" s="19">
        <v>21434468</v>
      </c>
      <c r="C867" s="19">
        <v>5969942</v>
      </c>
      <c r="D867" s="19">
        <v>3814329</v>
      </c>
      <c r="E867" s="20">
        <v>13</v>
      </c>
      <c r="F867" s="19">
        <v>13221645</v>
      </c>
      <c r="G867" s="20">
        <v>7</v>
      </c>
      <c r="H867" s="19">
        <v>5969942</v>
      </c>
      <c r="I867" s="20">
        <v>7</v>
      </c>
      <c r="J867" s="19">
        <v>5969942</v>
      </c>
      <c r="K867" s="20">
        <v>2</v>
      </c>
      <c r="L867" s="19">
        <v>175292</v>
      </c>
      <c r="M867" s="35">
        <v>0</v>
      </c>
      <c r="N867" s="35">
        <v>22.825552555921305</v>
      </c>
      <c r="O867" s="35">
        <f t="shared" si="17"/>
        <v>41.460097826086958</v>
      </c>
      <c r="P867" s="19">
        <v>0</v>
      </c>
      <c r="Q867" s="19">
        <v>0</v>
      </c>
    </row>
    <row r="868" spans="1:17" x14ac:dyDescent="0.25">
      <c r="A868" s="20" t="s">
        <v>815</v>
      </c>
      <c r="B868" s="19">
        <v>9458585</v>
      </c>
      <c r="C868" s="19">
        <v>9458585</v>
      </c>
      <c r="D868" s="19">
        <v>0</v>
      </c>
      <c r="E868" s="20">
        <v>1</v>
      </c>
      <c r="F868" s="19">
        <v>9458585</v>
      </c>
      <c r="G868" s="20">
        <v>1</v>
      </c>
      <c r="H868" s="19">
        <v>9458585</v>
      </c>
      <c r="I868" s="20">
        <v>0</v>
      </c>
      <c r="J868" s="19">
        <v>0</v>
      </c>
      <c r="K868" s="20">
        <v>0</v>
      </c>
      <c r="L868" s="19">
        <v>0</v>
      </c>
      <c r="M868" s="35">
        <v>0</v>
      </c>
      <c r="N868" s="35">
        <v>0</v>
      </c>
      <c r="O868" s="35">
        <f t="shared" si="17"/>
        <v>0</v>
      </c>
      <c r="P868" s="19">
        <v>0</v>
      </c>
      <c r="Q868" s="19">
        <v>0</v>
      </c>
    </row>
    <row r="869" spans="1:17" x14ac:dyDescent="0.25">
      <c r="A869" s="20" t="s">
        <v>816</v>
      </c>
      <c r="B869" s="19">
        <v>4714391</v>
      </c>
      <c r="C869" s="19">
        <v>4714391</v>
      </c>
      <c r="D869" s="19">
        <v>153300</v>
      </c>
      <c r="E869" s="20">
        <v>3</v>
      </c>
      <c r="F869" s="19">
        <v>4714391</v>
      </c>
      <c r="G869" s="20">
        <v>3</v>
      </c>
      <c r="H869" s="19">
        <v>4714391</v>
      </c>
      <c r="I869" s="20">
        <v>3</v>
      </c>
      <c r="J869" s="19">
        <v>4714391</v>
      </c>
      <c r="K869" s="20">
        <v>0</v>
      </c>
      <c r="L869" s="19">
        <v>4714391</v>
      </c>
      <c r="M869" s="35">
        <v>7.8711538461538462</v>
      </c>
      <c r="N869" s="35">
        <v>0.64479447024792147</v>
      </c>
      <c r="O869" s="35">
        <f t="shared" si="17"/>
        <v>1.6663043478260871</v>
      </c>
      <c r="P869" s="19">
        <v>250979</v>
      </c>
      <c r="Q869" s="19">
        <v>5530</v>
      </c>
    </row>
    <row r="870" spans="1:17" x14ac:dyDescent="0.25">
      <c r="A870" s="20" t="s">
        <v>817</v>
      </c>
      <c r="B870" s="19">
        <v>783500</v>
      </c>
      <c r="C870" s="19">
        <v>737102.74</v>
      </c>
      <c r="D870" s="19">
        <v>644694</v>
      </c>
      <c r="E870" s="20">
        <v>11</v>
      </c>
      <c r="F870" s="19">
        <v>737102.74</v>
      </c>
      <c r="G870" s="20">
        <v>11</v>
      </c>
      <c r="H870" s="19">
        <v>737102.74</v>
      </c>
      <c r="I870" s="20">
        <v>11</v>
      </c>
      <c r="J870" s="19">
        <v>737102.74</v>
      </c>
      <c r="K870" s="20">
        <v>9</v>
      </c>
      <c r="L870" s="19">
        <v>716765</v>
      </c>
      <c r="M870" s="35">
        <v>0.39663461538461536</v>
      </c>
      <c r="N870" s="35">
        <v>3.9402966599372049</v>
      </c>
      <c r="O870" s="35">
        <f t="shared" si="17"/>
        <v>7.0075434782608692</v>
      </c>
      <c r="P870" s="19">
        <v>0</v>
      </c>
      <c r="Q870" s="19">
        <v>0</v>
      </c>
    </row>
    <row r="871" spans="1:17" x14ac:dyDescent="0.25">
      <c r="A871" s="20" t="s">
        <v>818</v>
      </c>
      <c r="B871" s="19">
        <v>17993437</v>
      </c>
      <c r="C871" s="19">
        <v>17790639</v>
      </c>
      <c r="D871" s="19">
        <v>4635024.71</v>
      </c>
      <c r="E871" s="20">
        <v>36</v>
      </c>
      <c r="F871" s="19">
        <v>12335560.039999999</v>
      </c>
      <c r="G871" s="20">
        <v>36</v>
      </c>
      <c r="H871" s="19">
        <v>12335560.039999999</v>
      </c>
      <c r="I871" s="20">
        <v>36</v>
      </c>
      <c r="J871" s="19">
        <v>12335560.039999999</v>
      </c>
      <c r="K871" s="20">
        <v>6</v>
      </c>
      <c r="L871" s="19">
        <v>3851373.3</v>
      </c>
      <c r="M871" s="35">
        <v>5.1125480769230771</v>
      </c>
      <c r="N871" s="35">
        <v>29.50304555459374</v>
      </c>
      <c r="O871" s="35">
        <f t="shared" si="17"/>
        <v>50.380703369565218</v>
      </c>
      <c r="P871" s="19">
        <v>4205911</v>
      </c>
      <c r="Q871" s="19">
        <v>311577.49</v>
      </c>
    </row>
    <row r="872" spans="1:17" x14ac:dyDescent="0.25">
      <c r="A872" s="20" t="s">
        <v>819</v>
      </c>
      <c r="B872" s="19">
        <v>50587402</v>
      </c>
      <c r="C872" s="19">
        <v>50587402</v>
      </c>
      <c r="D872" s="19">
        <v>16550398</v>
      </c>
      <c r="E872" s="20">
        <v>118</v>
      </c>
      <c r="F872" s="19">
        <v>34398530</v>
      </c>
      <c r="G872" s="20">
        <v>100</v>
      </c>
      <c r="H872" s="19">
        <v>27848511</v>
      </c>
      <c r="I872" s="20">
        <v>85</v>
      </c>
      <c r="J872" s="19">
        <v>24543073</v>
      </c>
      <c r="K872" s="20">
        <v>48</v>
      </c>
      <c r="L872" s="19">
        <v>13443914</v>
      </c>
      <c r="M872" s="35">
        <v>41.407211538461539</v>
      </c>
      <c r="N872" s="35">
        <v>93.975474373005326</v>
      </c>
      <c r="O872" s="35">
        <f t="shared" ref="O872:O932" si="18">D872/92000</f>
        <v>179.89563043478262</v>
      </c>
      <c r="P872" s="19">
        <v>28022541</v>
      </c>
      <c r="Q872" s="19">
        <v>17206768</v>
      </c>
    </row>
    <row r="873" spans="1:17" x14ac:dyDescent="0.25">
      <c r="A873" s="20" t="s">
        <v>820</v>
      </c>
      <c r="B873" s="19">
        <v>964558</v>
      </c>
      <c r="C873" s="19">
        <v>964558</v>
      </c>
      <c r="D873" s="19">
        <v>581278</v>
      </c>
      <c r="E873" s="20">
        <v>2</v>
      </c>
      <c r="F873" s="19">
        <v>964558</v>
      </c>
      <c r="G873" s="20">
        <v>2</v>
      </c>
      <c r="H873" s="19">
        <v>964558</v>
      </c>
      <c r="I873" s="20">
        <v>2</v>
      </c>
      <c r="J873" s="19">
        <v>964558</v>
      </c>
      <c r="K873" s="20">
        <v>1</v>
      </c>
      <c r="L873" s="19">
        <v>581278</v>
      </c>
      <c r="M873" s="35">
        <v>0.19615384615384615</v>
      </c>
      <c r="N873" s="35">
        <v>2.9016324717237159</v>
      </c>
      <c r="O873" s="35">
        <f t="shared" si="18"/>
        <v>6.3182391304347822</v>
      </c>
      <c r="P873" s="19">
        <v>0</v>
      </c>
      <c r="Q873" s="19">
        <v>0</v>
      </c>
    </row>
    <row r="874" spans="1:17" x14ac:dyDescent="0.25">
      <c r="A874" s="20" t="s">
        <v>821</v>
      </c>
      <c r="B874" s="19">
        <v>2995836</v>
      </c>
      <c r="C874" s="19">
        <v>0</v>
      </c>
      <c r="D874" s="19">
        <v>0</v>
      </c>
      <c r="E874" s="20">
        <v>0</v>
      </c>
      <c r="F874" s="19">
        <v>0</v>
      </c>
      <c r="G874" s="20">
        <v>0</v>
      </c>
      <c r="H874" s="19">
        <v>0</v>
      </c>
      <c r="I874" s="20">
        <v>0</v>
      </c>
      <c r="J874" s="19">
        <v>0</v>
      </c>
      <c r="K874" s="20">
        <v>0</v>
      </c>
      <c r="L874" s="19">
        <v>0</v>
      </c>
      <c r="M874" s="35">
        <v>0</v>
      </c>
      <c r="N874" s="35">
        <v>0</v>
      </c>
      <c r="O874" s="35">
        <f t="shared" si="18"/>
        <v>0</v>
      </c>
      <c r="P874" s="19">
        <v>0</v>
      </c>
      <c r="Q874" s="19">
        <v>0</v>
      </c>
    </row>
    <row r="875" spans="1:17" x14ac:dyDescent="0.25">
      <c r="A875" s="20" t="s">
        <v>822</v>
      </c>
      <c r="B875" s="19">
        <v>8500200</v>
      </c>
      <c r="C875" s="19">
        <v>7561373</v>
      </c>
      <c r="D875" s="19">
        <v>944380</v>
      </c>
      <c r="E875" s="20">
        <v>19</v>
      </c>
      <c r="F875" s="19">
        <v>7561373</v>
      </c>
      <c r="G875" s="20">
        <v>17</v>
      </c>
      <c r="H875" s="19">
        <v>7561373</v>
      </c>
      <c r="I875" s="20">
        <v>17</v>
      </c>
      <c r="J875" s="19">
        <v>7561373</v>
      </c>
      <c r="K875" s="20">
        <v>13</v>
      </c>
      <c r="L875" s="19">
        <v>2004373</v>
      </c>
      <c r="M875" s="35">
        <v>0.24903846153846154</v>
      </c>
      <c r="N875" s="35">
        <v>6.4622920825340584</v>
      </c>
      <c r="O875" s="35">
        <f t="shared" si="18"/>
        <v>10.265000000000001</v>
      </c>
      <c r="P875" s="19">
        <v>1083000</v>
      </c>
      <c r="Q875" s="19">
        <v>0</v>
      </c>
    </row>
    <row r="876" spans="1:17" x14ac:dyDescent="0.25">
      <c r="A876" s="20" t="s">
        <v>823</v>
      </c>
      <c r="B876" s="19">
        <v>1192685</v>
      </c>
      <c r="C876" s="19">
        <v>993904</v>
      </c>
      <c r="D876" s="19">
        <v>138904</v>
      </c>
      <c r="E876" s="20">
        <v>1</v>
      </c>
      <c r="F876" s="19">
        <v>855000</v>
      </c>
      <c r="G876" s="20">
        <v>1</v>
      </c>
      <c r="H876" s="19">
        <v>855000</v>
      </c>
      <c r="I876" s="20">
        <v>1</v>
      </c>
      <c r="J876" s="19">
        <v>855000</v>
      </c>
      <c r="K876" s="20">
        <v>0</v>
      </c>
      <c r="L876" s="19">
        <v>0</v>
      </c>
      <c r="M876" s="35">
        <v>1.8235576923076924</v>
      </c>
      <c r="N876" s="35">
        <v>0.9817703727651963</v>
      </c>
      <c r="O876" s="35">
        <f t="shared" si="18"/>
        <v>1.5098260869565217</v>
      </c>
      <c r="P876" s="19">
        <v>3793</v>
      </c>
      <c r="Q876" s="19">
        <v>225000</v>
      </c>
    </row>
    <row r="877" spans="1:17" x14ac:dyDescent="0.25">
      <c r="A877" s="20" t="s">
        <v>824</v>
      </c>
      <c r="B877" s="19">
        <v>4570209</v>
      </c>
      <c r="C877" s="19">
        <v>4467882</v>
      </c>
      <c r="D877" s="19">
        <v>17882</v>
      </c>
      <c r="E877" s="20">
        <v>4</v>
      </c>
      <c r="F877" s="19">
        <v>4467882</v>
      </c>
      <c r="G877" s="20">
        <v>4</v>
      </c>
      <c r="H877" s="19">
        <v>4467882</v>
      </c>
      <c r="I877" s="20">
        <v>2</v>
      </c>
      <c r="J877" s="19">
        <v>17882</v>
      </c>
      <c r="K877" s="20">
        <v>2</v>
      </c>
      <c r="L877" s="19">
        <v>17882</v>
      </c>
      <c r="M877" s="35">
        <v>0</v>
      </c>
      <c r="N877" s="35">
        <v>0.13007151449996759</v>
      </c>
      <c r="O877" s="35">
        <f t="shared" si="18"/>
        <v>0.19436956521739129</v>
      </c>
      <c r="P877" s="19">
        <v>0</v>
      </c>
      <c r="Q877" s="19">
        <v>0</v>
      </c>
    </row>
    <row r="878" spans="1:17" x14ac:dyDescent="0.25">
      <c r="A878" s="20" t="s">
        <v>825</v>
      </c>
      <c r="B878" s="19">
        <v>4522269</v>
      </c>
      <c r="C878" s="19">
        <v>4522269</v>
      </c>
      <c r="D878" s="19">
        <v>4145785</v>
      </c>
      <c r="E878" s="20">
        <v>1</v>
      </c>
      <c r="F878" s="19">
        <v>4522269</v>
      </c>
      <c r="G878" s="20">
        <v>1</v>
      </c>
      <c r="H878" s="19">
        <v>4522269</v>
      </c>
      <c r="I878" s="20">
        <v>1</v>
      </c>
      <c r="J878" s="19">
        <v>4522269</v>
      </c>
      <c r="K878" s="20">
        <v>0</v>
      </c>
      <c r="L878" s="19">
        <v>4522269</v>
      </c>
      <c r="M878" s="35">
        <v>0.24519230769230768</v>
      </c>
      <c r="N878" s="35">
        <v>30.268376285000002</v>
      </c>
      <c r="O878" s="35">
        <f t="shared" si="18"/>
        <v>45.062880434782606</v>
      </c>
      <c r="P878" s="19">
        <v>0</v>
      </c>
      <c r="Q878" s="19">
        <v>0</v>
      </c>
    </row>
    <row r="879" spans="1:17" x14ac:dyDescent="0.25">
      <c r="A879" s="20" t="s">
        <v>826</v>
      </c>
      <c r="B879" s="19">
        <v>4523664</v>
      </c>
      <c r="C879" s="19">
        <v>4049710.56</v>
      </c>
      <c r="D879" s="19">
        <v>267853.78000000003</v>
      </c>
      <c r="E879" s="20">
        <v>9</v>
      </c>
      <c r="F879" s="19">
        <v>4049080.56</v>
      </c>
      <c r="G879" s="20">
        <v>9</v>
      </c>
      <c r="H879" s="19">
        <v>3986066.56</v>
      </c>
      <c r="I879" s="20">
        <v>6</v>
      </c>
      <c r="J879" s="19">
        <v>3853216.56</v>
      </c>
      <c r="K879" s="20">
        <v>5</v>
      </c>
      <c r="L879" s="19">
        <v>267223.78000000003</v>
      </c>
      <c r="M879" s="35">
        <v>0</v>
      </c>
      <c r="N879" s="35">
        <v>1.8822820097080739</v>
      </c>
      <c r="O879" s="35">
        <f t="shared" si="18"/>
        <v>2.911454130434783</v>
      </c>
      <c r="P879" s="19">
        <v>0</v>
      </c>
      <c r="Q879" s="19">
        <v>0</v>
      </c>
    </row>
    <row r="880" spans="1:17" x14ac:dyDescent="0.25">
      <c r="A880" s="20" t="s">
        <v>827</v>
      </c>
      <c r="B880" s="19">
        <v>95000</v>
      </c>
      <c r="C880" s="19">
        <v>20000</v>
      </c>
      <c r="D880" s="19">
        <v>0</v>
      </c>
      <c r="E880" s="20">
        <v>1</v>
      </c>
      <c r="F880" s="19">
        <v>20000</v>
      </c>
      <c r="G880" s="20">
        <v>1</v>
      </c>
      <c r="H880" s="19">
        <v>20000</v>
      </c>
      <c r="I880" s="20">
        <v>1</v>
      </c>
      <c r="J880" s="19">
        <v>20000</v>
      </c>
      <c r="K880" s="20">
        <v>1</v>
      </c>
      <c r="L880" s="19">
        <v>20000</v>
      </c>
      <c r="M880" s="35">
        <v>0</v>
      </c>
      <c r="N880" s="35">
        <v>0</v>
      </c>
      <c r="O880" s="35">
        <f t="shared" si="18"/>
        <v>0</v>
      </c>
      <c r="P880" s="19">
        <v>0</v>
      </c>
      <c r="Q880" s="19">
        <v>0</v>
      </c>
    </row>
    <row r="881" spans="1:17" x14ac:dyDescent="0.25">
      <c r="A881" s="20" t="s">
        <v>828</v>
      </c>
      <c r="B881" s="19">
        <v>2714867</v>
      </c>
      <c r="C881" s="19">
        <v>2149267</v>
      </c>
      <c r="D881" s="19">
        <v>2149267</v>
      </c>
      <c r="E881" s="20">
        <v>23</v>
      </c>
      <c r="F881" s="19">
        <v>2149267</v>
      </c>
      <c r="G881" s="20">
        <v>23</v>
      </c>
      <c r="H881" s="19">
        <v>2149267</v>
      </c>
      <c r="I881" s="20">
        <v>23</v>
      </c>
      <c r="J881" s="19">
        <v>2149267</v>
      </c>
      <c r="K881" s="20">
        <v>23</v>
      </c>
      <c r="L881" s="19">
        <v>2149267</v>
      </c>
      <c r="M881" s="35">
        <v>3.8846153846153848E-3</v>
      </c>
      <c r="N881" s="35">
        <v>12.299218623972678</v>
      </c>
      <c r="O881" s="35">
        <f t="shared" si="18"/>
        <v>23.361597826086957</v>
      </c>
      <c r="P881" s="19">
        <v>0</v>
      </c>
      <c r="Q881" s="19">
        <v>0</v>
      </c>
    </row>
    <row r="882" spans="1:17" x14ac:dyDescent="0.25">
      <c r="A882" s="20" t="s">
        <v>829</v>
      </c>
      <c r="B882" s="19">
        <v>1091375</v>
      </c>
      <c r="C882" s="19">
        <v>0</v>
      </c>
      <c r="D882" s="19">
        <v>0</v>
      </c>
      <c r="E882" s="20">
        <v>1</v>
      </c>
      <c r="F882" s="19">
        <v>1091375</v>
      </c>
      <c r="G882" s="20">
        <v>0</v>
      </c>
      <c r="H882" s="19">
        <v>0</v>
      </c>
      <c r="I882" s="20">
        <v>0</v>
      </c>
      <c r="J882" s="19">
        <v>0</v>
      </c>
      <c r="K882" s="20">
        <v>0</v>
      </c>
      <c r="L882" s="19">
        <v>0</v>
      </c>
      <c r="M882" s="35">
        <v>0</v>
      </c>
      <c r="N882" s="35">
        <v>0</v>
      </c>
      <c r="O882" s="35">
        <f t="shared" si="18"/>
        <v>0</v>
      </c>
      <c r="P882" s="19">
        <v>0</v>
      </c>
      <c r="Q882" s="19">
        <v>0</v>
      </c>
    </row>
    <row r="883" spans="1:17" x14ac:dyDescent="0.25">
      <c r="A883" s="20" t="s">
        <v>830</v>
      </c>
      <c r="B883" s="19">
        <v>1711239</v>
      </c>
      <c r="C883" s="19">
        <v>0</v>
      </c>
      <c r="D883" s="19">
        <v>0</v>
      </c>
      <c r="E883" s="20">
        <v>0</v>
      </c>
      <c r="F883" s="19">
        <v>0</v>
      </c>
      <c r="G883" s="20">
        <v>0</v>
      </c>
      <c r="H883" s="19">
        <v>0</v>
      </c>
      <c r="I883" s="20">
        <v>0</v>
      </c>
      <c r="J883" s="19">
        <v>0</v>
      </c>
      <c r="K883" s="20">
        <v>0</v>
      </c>
      <c r="L883" s="19">
        <v>0</v>
      </c>
      <c r="M883" s="35">
        <v>0</v>
      </c>
      <c r="N883" s="35">
        <v>0</v>
      </c>
      <c r="O883" s="35">
        <f t="shared" si="18"/>
        <v>0</v>
      </c>
      <c r="P883" s="19">
        <v>100000</v>
      </c>
      <c r="Q883" s="19">
        <v>0</v>
      </c>
    </row>
    <row r="884" spans="1:17" x14ac:dyDescent="0.25">
      <c r="A884" s="20" t="s">
        <v>831</v>
      </c>
      <c r="B884" s="19">
        <v>5488895</v>
      </c>
      <c r="C884" s="19">
        <v>334667.8</v>
      </c>
      <c r="D884" s="19">
        <v>110989.86</v>
      </c>
      <c r="E884" s="20">
        <v>1</v>
      </c>
      <c r="F884" s="19">
        <v>228000</v>
      </c>
      <c r="G884" s="20">
        <v>2</v>
      </c>
      <c r="H884" s="19">
        <v>228000</v>
      </c>
      <c r="I884" s="20">
        <v>2</v>
      </c>
      <c r="J884" s="19">
        <v>228000</v>
      </c>
      <c r="K884" s="20">
        <v>0</v>
      </c>
      <c r="L884" s="19">
        <v>0</v>
      </c>
      <c r="M884" s="35">
        <v>0.13197115384615385</v>
      </c>
      <c r="N884" s="35">
        <v>0.59260260451808533</v>
      </c>
      <c r="O884" s="35">
        <f t="shared" si="18"/>
        <v>1.2064115217391305</v>
      </c>
      <c r="P884" s="19">
        <v>1066085</v>
      </c>
      <c r="Q884" s="19">
        <v>0</v>
      </c>
    </row>
    <row r="885" spans="1:17" x14ac:dyDescent="0.25">
      <c r="A885" s="20" t="s">
        <v>832</v>
      </c>
      <c r="B885" s="19">
        <v>4485346</v>
      </c>
      <c r="C885" s="19">
        <v>1475000</v>
      </c>
      <c r="D885" s="19">
        <v>492474</v>
      </c>
      <c r="E885" s="20">
        <v>3</v>
      </c>
      <c r="F885" s="19">
        <v>1475000</v>
      </c>
      <c r="G885" s="20">
        <v>3</v>
      </c>
      <c r="H885" s="19">
        <v>1475000</v>
      </c>
      <c r="I885" s="20">
        <v>3</v>
      </c>
      <c r="J885" s="19">
        <v>1475000</v>
      </c>
      <c r="K885" s="20">
        <v>2</v>
      </c>
      <c r="L885" s="19">
        <v>413180</v>
      </c>
      <c r="M885" s="35">
        <v>1.4052884615384615</v>
      </c>
      <c r="N885" s="35">
        <v>2.4873896372249766</v>
      </c>
      <c r="O885" s="35">
        <f t="shared" si="18"/>
        <v>5.3529782608695653</v>
      </c>
      <c r="P885" s="19">
        <v>175154</v>
      </c>
      <c r="Q885" s="19">
        <v>131610</v>
      </c>
    </row>
    <row r="886" spans="1:17" x14ac:dyDescent="0.25">
      <c r="A886" s="20" t="s">
        <v>833</v>
      </c>
      <c r="B886" s="19">
        <v>18369363</v>
      </c>
      <c r="C886" s="19">
        <v>14804454.76</v>
      </c>
      <c r="D886" s="19">
        <v>5961719.9900000002</v>
      </c>
      <c r="E886" s="20">
        <v>6</v>
      </c>
      <c r="F886" s="19">
        <v>13604454.76</v>
      </c>
      <c r="G886" s="20">
        <v>6</v>
      </c>
      <c r="H886" s="19">
        <v>13604454.76</v>
      </c>
      <c r="I886" s="20">
        <v>6</v>
      </c>
      <c r="J886" s="19">
        <v>13604454.76</v>
      </c>
      <c r="K886" s="20">
        <v>0</v>
      </c>
      <c r="L886" s="19">
        <v>0</v>
      </c>
      <c r="M886" s="35">
        <v>31.992817307692306</v>
      </c>
      <c r="N886" s="35">
        <v>28.354053634229295</v>
      </c>
      <c r="O886" s="35">
        <f t="shared" si="18"/>
        <v>64.801304239130431</v>
      </c>
      <c r="P886" s="19">
        <v>662947</v>
      </c>
      <c r="Q886" s="19">
        <v>662947</v>
      </c>
    </row>
    <row r="887" spans="1:17" x14ac:dyDescent="0.25">
      <c r="A887" s="20" t="s">
        <v>834</v>
      </c>
      <c r="B887" s="19">
        <v>2485982</v>
      </c>
      <c r="C887" s="19">
        <v>0</v>
      </c>
      <c r="D887" s="19">
        <v>0</v>
      </c>
      <c r="E887" s="20">
        <v>50</v>
      </c>
      <c r="F887" s="19">
        <v>2485982</v>
      </c>
      <c r="G887" s="20">
        <v>2</v>
      </c>
      <c r="H887" s="19">
        <v>2134224</v>
      </c>
      <c r="I887" s="20">
        <v>0</v>
      </c>
      <c r="J887" s="19">
        <v>0</v>
      </c>
      <c r="K887" s="20">
        <v>0</v>
      </c>
      <c r="L887" s="19">
        <v>0</v>
      </c>
      <c r="M887" s="35">
        <v>0</v>
      </c>
      <c r="N887" s="35">
        <v>0</v>
      </c>
      <c r="O887" s="35">
        <f t="shared" si="18"/>
        <v>0</v>
      </c>
      <c r="P887" s="19">
        <v>0</v>
      </c>
      <c r="Q887" s="19">
        <v>0</v>
      </c>
    </row>
    <row r="888" spans="1:17" x14ac:dyDescent="0.25">
      <c r="A888" s="20" t="s">
        <v>835</v>
      </c>
      <c r="B888" s="19">
        <v>1542404</v>
      </c>
      <c r="C888" s="19">
        <v>1448308</v>
      </c>
      <c r="D888" s="19">
        <v>1237325.29</v>
      </c>
      <c r="E888" s="20">
        <v>6</v>
      </c>
      <c r="F888" s="19">
        <v>1448308</v>
      </c>
      <c r="G888" s="20">
        <v>6</v>
      </c>
      <c r="H888" s="19">
        <v>1448308</v>
      </c>
      <c r="I888" s="20">
        <v>6</v>
      </c>
      <c r="J888" s="19">
        <v>1448308</v>
      </c>
      <c r="K888" s="20">
        <v>4</v>
      </c>
      <c r="L888" s="19">
        <v>1448308</v>
      </c>
      <c r="M888" s="35">
        <v>8.3941874999999992</v>
      </c>
      <c r="N888" s="35">
        <v>4.3623047573742735</v>
      </c>
      <c r="O888" s="35">
        <f t="shared" si="18"/>
        <v>13.449187934782609</v>
      </c>
      <c r="P888" s="19">
        <v>0</v>
      </c>
      <c r="Q888" s="19">
        <v>0</v>
      </c>
    </row>
    <row r="889" spans="1:17" x14ac:dyDescent="0.25">
      <c r="A889" s="20" t="s">
        <v>340</v>
      </c>
      <c r="B889" s="19">
        <v>24096312</v>
      </c>
      <c r="C889" s="19">
        <v>18016547</v>
      </c>
      <c r="D889" s="19">
        <v>4781658</v>
      </c>
      <c r="E889" s="20">
        <v>8</v>
      </c>
      <c r="F889" s="19">
        <v>15945201</v>
      </c>
      <c r="G889" s="20">
        <v>6</v>
      </c>
      <c r="H889" s="19">
        <v>15348510</v>
      </c>
      <c r="I889" s="20">
        <v>6</v>
      </c>
      <c r="J889" s="19">
        <v>15348510</v>
      </c>
      <c r="K889" s="20">
        <v>0</v>
      </c>
      <c r="L889" s="19">
        <v>0</v>
      </c>
      <c r="M889" s="35">
        <v>5.6754807692307692</v>
      </c>
      <c r="N889" s="35">
        <v>21.817950840925565</v>
      </c>
      <c r="O889" s="35">
        <f t="shared" si="18"/>
        <v>51.97454347826087</v>
      </c>
      <c r="P889" s="19">
        <v>0</v>
      </c>
      <c r="Q889" s="19">
        <v>0</v>
      </c>
    </row>
    <row r="890" spans="1:17" x14ac:dyDescent="0.25">
      <c r="A890" s="20" t="s">
        <v>836</v>
      </c>
      <c r="B890" s="19">
        <v>3707709</v>
      </c>
      <c r="C890" s="19">
        <v>2917656</v>
      </c>
      <c r="D890" s="19">
        <v>165156</v>
      </c>
      <c r="E890" s="20">
        <v>5</v>
      </c>
      <c r="F890" s="19">
        <v>3069000</v>
      </c>
      <c r="G890" s="20">
        <v>4</v>
      </c>
      <c r="H890" s="19">
        <v>2919000</v>
      </c>
      <c r="I890" s="20">
        <v>2</v>
      </c>
      <c r="J890" s="19">
        <v>166500</v>
      </c>
      <c r="K890" s="20">
        <v>2</v>
      </c>
      <c r="L890" s="19">
        <v>165156</v>
      </c>
      <c r="M890" s="35">
        <v>0.26538461538461539</v>
      </c>
      <c r="N890" s="35">
        <v>1.0258141486016912</v>
      </c>
      <c r="O890" s="35">
        <f t="shared" si="18"/>
        <v>1.7951739130434783</v>
      </c>
      <c r="P890" s="19">
        <v>2808324</v>
      </c>
      <c r="Q890" s="19">
        <v>2034934</v>
      </c>
    </row>
    <row r="891" spans="1:17" x14ac:dyDescent="0.25">
      <c r="A891" s="20" t="s">
        <v>837</v>
      </c>
      <c r="B891" s="19">
        <v>49108271</v>
      </c>
      <c r="C891" s="19">
        <v>36705856</v>
      </c>
      <c r="D891" s="19">
        <v>25033871</v>
      </c>
      <c r="E891" s="20">
        <v>45</v>
      </c>
      <c r="F891" s="19">
        <v>24559405</v>
      </c>
      <c r="G891" s="20">
        <v>41</v>
      </c>
      <c r="H891" s="19">
        <v>22396138</v>
      </c>
      <c r="I891" s="20">
        <v>40</v>
      </c>
      <c r="J891" s="19">
        <v>22396138</v>
      </c>
      <c r="K891" s="20">
        <v>29</v>
      </c>
      <c r="L891" s="19">
        <v>8823424</v>
      </c>
      <c r="M891" s="35">
        <v>35.751442307692308</v>
      </c>
      <c r="N891" s="35">
        <v>100.92778172996616</v>
      </c>
      <c r="O891" s="35">
        <f t="shared" si="18"/>
        <v>272.10729347826089</v>
      </c>
      <c r="P891" s="19">
        <v>0</v>
      </c>
      <c r="Q891" s="19">
        <v>0</v>
      </c>
    </row>
    <row r="892" spans="1:17" x14ac:dyDescent="0.25">
      <c r="A892" s="20" t="s">
        <v>838</v>
      </c>
      <c r="B892" s="19">
        <v>1510771</v>
      </c>
      <c r="C892" s="19">
        <v>783303</v>
      </c>
      <c r="D892" s="19">
        <v>437851</v>
      </c>
      <c r="E892" s="20">
        <v>10</v>
      </c>
      <c r="F892" s="19">
        <v>936500</v>
      </c>
      <c r="G892" s="20">
        <v>9</v>
      </c>
      <c r="H892" s="19">
        <v>796500</v>
      </c>
      <c r="I892" s="20">
        <v>9</v>
      </c>
      <c r="J892" s="19">
        <v>796500</v>
      </c>
      <c r="K892" s="20">
        <v>6</v>
      </c>
      <c r="L892" s="19">
        <v>367956</v>
      </c>
      <c r="M892" s="35">
        <v>0.13076923076923078</v>
      </c>
      <c r="N892" s="35">
        <v>2.1042587838119289</v>
      </c>
      <c r="O892" s="35">
        <f t="shared" si="18"/>
        <v>4.7592499999999998</v>
      </c>
      <c r="P892" s="19">
        <v>0</v>
      </c>
      <c r="Q892" s="19">
        <v>0</v>
      </c>
    </row>
    <row r="893" spans="1:17" x14ac:dyDescent="0.25">
      <c r="A893" s="20" t="s">
        <v>839</v>
      </c>
      <c r="B893" s="19">
        <v>16022390</v>
      </c>
      <c r="C893" s="19">
        <v>0</v>
      </c>
      <c r="D893" s="19">
        <v>0</v>
      </c>
      <c r="E893" s="20">
        <v>0</v>
      </c>
      <c r="F893" s="19">
        <v>0</v>
      </c>
      <c r="G893" s="20">
        <v>0</v>
      </c>
      <c r="H893" s="19">
        <v>0</v>
      </c>
      <c r="I893" s="20">
        <v>0</v>
      </c>
      <c r="J893" s="19">
        <v>0</v>
      </c>
      <c r="K893" s="20">
        <v>0</v>
      </c>
      <c r="L893" s="19">
        <v>0</v>
      </c>
      <c r="M893" s="35">
        <v>0</v>
      </c>
      <c r="N893" s="35">
        <v>0</v>
      </c>
      <c r="O893" s="35">
        <f t="shared" si="18"/>
        <v>0</v>
      </c>
      <c r="P893" s="19">
        <v>0</v>
      </c>
      <c r="Q893" s="19">
        <v>0</v>
      </c>
    </row>
    <row r="894" spans="1:17" x14ac:dyDescent="0.25">
      <c r="A894" s="20" t="s">
        <v>840</v>
      </c>
      <c r="B894" s="19">
        <v>1559585</v>
      </c>
      <c r="C894" s="19">
        <v>0</v>
      </c>
      <c r="D894" s="19">
        <v>0</v>
      </c>
      <c r="E894" s="20">
        <v>0</v>
      </c>
      <c r="F894" s="19">
        <v>0</v>
      </c>
      <c r="G894" s="20">
        <v>0</v>
      </c>
      <c r="H894" s="19">
        <v>0</v>
      </c>
      <c r="I894" s="20">
        <v>0</v>
      </c>
      <c r="J894" s="19">
        <v>0</v>
      </c>
      <c r="K894" s="20">
        <v>0</v>
      </c>
      <c r="L894" s="19">
        <v>0</v>
      </c>
      <c r="M894" s="35">
        <v>0</v>
      </c>
      <c r="N894" s="35">
        <v>0</v>
      </c>
      <c r="O894" s="35">
        <f t="shared" si="18"/>
        <v>0</v>
      </c>
      <c r="P894" s="19">
        <v>647044</v>
      </c>
      <c r="Q894" s="19">
        <v>0</v>
      </c>
    </row>
    <row r="895" spans="1:17" x14ac:dyDescent="0.25">
      <c r="A895" s="20" t="s">
        <v>841</v>
      </c>
      <c r="B895" s="19">
        <v>1870524</v>
      </c>
      <c r="C895" s="19">
        <v>949172</v>
      </c>
      <c r="D895" s="19">
        <v>2900</v>
      </c>
      <c r="E895" s="20">
        <v>2</v>
      </c>
      <c r="F895" s="19">
        <v>949172</v>
      </c>
      <c r="G895" s="20">
        <v>2</v>
      </c>
      <c r="H895" s="19">
        <v>949172</v>
      </c>
      <c r="I895" s="20">
        <v>1</v>
      </c>
      <c r="J895" s="19">
        <v>2900</v>
      </c>
      <c r="K895" s="20">
        <v>1</v>
      </c>
      <c r="L895" s="19">
        <v>2900</v>
      </c>
      <c r="M895" s="35">
        <v>0</v>
      </c>
      <c r="N895" s="35">
        <v>1.7303209434147867E-2</v>
      </c>
      <c r="O895" s="35">
        <f t="shared" si="18"/>
        <v>3.1521739130434781E-2</v>
      </c>
      <c r="P895" s="19">
        <v>0</v>
      </c>
      <c r="Q895" s="19">
        <v>0</v>
      </c>
    </row>
    <row r="896" spans="1:17" x14ac:dyDescent="0.25">
      <c r="A896" s="20" t="s">
        <v>842</v>
      </c>
      <c r="B896" s="19">
        <v>780000</v>
      </c>
      <c r="C896" s="19">
        <v>594980</v>
      </c>
      <c r="D896" s="19">
        <v>543516</v>
      </c>
      <c r="E896" s="20">
        <v>17</v>
      </c>
      <c r="F896" s="19">
        <v>594980</v>
      </c>
      <c r="G896" s="20">
        <v>11</v>
      </c>
      <c r="H896" s="19">
        <v>594980</v>
      </c>
      <c r="I896" s="20">
        <v>11</v>
      </c>
      <c r="J896" s="19">
        <v>594980</v>
      </c>
      <c r="K896" s="20">
        <v>10</v>
      </c>
      <c r="L896" s="19">
        <v>543516</v>
      </c>
      <c r="M896" s="35">
        <v>3.1538461538461537</v>
      </c>
      <c r="N896" s="35">
        <v>3.6379862490841126</v>
      </c>
      <c r="O896" s="35">
        <f t="shared" si="18"/>
        <v>5.9077826086956522</v>
      </c>
      <c r="P896" s="19">
        <v>0</v>
      </c>
      <c r="Q896" s="19">
        <v>0</v>
      </c>
    </row>
    <row r="897" spans="1:17" x14ac:dyDescent="0.25">
      <c r="A897" s="20" t="s">
        <v>843</v>
      </c>
      <c r="B897" s="19">
        <v>2535006</v>
      </c>
      <c r="C897" s="19">
        <v>1592006</v>
      </c>
      <c r="D897" s="19">
        <v>180532</v>
      </c>
      <c r="E897" s="20">
        <v>3</v>
      </c>
      <c r="F897" s="19">
        <v>1592006</v>
      </c>
      <c r="G897" s="20">
        <v>2</v>
      </c>
      <c r="H897" s="19">
        <v>1470006</v>
      </c>
      <c r="I897" s="20">
        <v>1</v>
      </c>
      <c r="J897" s="19">
        <v>370006</v>
      </c>
      <c r="K897" s="20">
        <v>0</v>
      </c>
      <c r="L897" s="19">
        <v>0</v>
      </c>
      <c r="M897" s="35">
        <v>0.14423076923076922</v>
      </c>
      <c r="N897" s="35">
        <v>1.112270758699921</v>
      </c>
      <c r="O897" s="35">
        <f t="shared" si="18"/>
        <v>1.9623043478260869</v>
      </c>
      <c r="P897" s="19">
        <v>0</v>
      </c>
      <c r="Q897" s="19">
        <v>0</v>
      </c>
    </row>
    <row r="898" spans="1:17" x14ac:dyDescent="0.25">
      <c r="A898" s="20" t="s">
        <v>844</v>
      </c>
      <c r="B898" s="19">
        <v>297060</v>
      </c>
      <c r="C898" s="19">
        <v>297060</v>
      </c>
      <c r="D898" s="19">
        <v>0</v>
      </c>
      <c r="E898" s="20">
        <v>1</v>
      </c>
      <c r="F898" s="19">
        <v>297060</v>
      </c>
      <c r="G898" s="20">
        <v>1</v>
      </c>
      <c r="H898" s="19">
        <v>297060</v>
      </c>
      <c r="I898" s="20">
        <v>0</v>
      </c>
      <c r="J898" s="19">
        <v>297060</v>
      </c>
      <c r="K898" s="20">
        <v>0</v>
      </c>
      <c r="L898" s="19">
        <v>297060</v>
      </c>
      <c r="M898" s="35">
        <v>0</v>
      </c>
      <c r="N898" s="35">
        <v>0</v>
      </c>
      <c r="O898" s="35">
        <f t="shared" si="18"/>
        <v>0</v>
      </c>
      <c r="P898" s="19">
        <v>713994</v>
      </c>
      <c r="Q898" s="19">
        <v>0</v>
      </c>
    </row>
    <row r="899" spans="1:17" x14ac:dyDescent="0.25">
      <c r="A899" s="20" t="s">
        <v>845</v>
      </c>
      <c r="B899" s="19">
        <v>1776000</v>
      </c>
      <c r="C899" s="19">
        <v>1684686</v>
      </c>
      <c r="D899" s="19">
        <v>0</v>
      </c>
      <c r="E899" s="20">
        <v>2</v>
      </c>
      <c r="F899" s="19">
        <v>1684686</v>
      </c>
      <c r="G899" s="20">
        <v>2</v>
      </c>
      <c r="H899" s="19">
        <v>1684686</v>
      </c>
      <c r="I899" s="20">
        <v>1</v>
      </c>
      <c r="J899" s="19">
        <v>8726</v>
      </c>
      <c r="K899" s="20">
        <v>1</v>
      </c>
      <c r="L899" s="19">
        <v>8726</v>
      </c>
      <c r="M899" s="35">
        <v>6.7307692307692311E-3</v>
      </c>
      <c r="N899" s="35">
        <v>0</v>
      </c>
      <c r="O899" s="35">
        <f t="shared" si="18"/>
        <v>0</v>
      </c>
      <c r="P899" s="19">
        <v>0</v>
      </c>
      <c r="Q899" s="19">
        <v>0</v>
      </c>
    </row>
    <row r="900" spans="1:17" x14ac:dyDescent="0.25">
      <c r="A900" s="20" t="s">
        <v>846</v>
      </c>
      <c r="B900" s="19">
        <v>6165427</v>
      </c>
      <c r="C900" s="19">
        <v>6165427</v>
      </c>
      <c r="D900" s="19">
        <v>299782</v>
      </c>
      <c r="E900" s="20">
        <v>6</v>
      </c>
      <c r="F900" s="19">
        <v>4421000</v>
      </c>
      <c r="G900" s="20">
        <v>3</v>
      </c>
      <c r="H900" s="19">
        <v>1311000</v>
      </c>
      <c r="I900" s="20">
        <v>2</v>
      </c>
      <c r="J900" s="19">
        <v>251970</v>
      </c>
      <c r="K900" s="20">
        <v>2</v>
      </c>
      <c r="L900" s="19">
        <v>251970</v>
      </c>
      <c r="M900" s="35">
        <v>1.2151442307692308</v>
      </c>
      <c r="N900" s="35">
        <v>1.7261811913154756</v>
      </c>
      <c r="O900" s="35">
        <f t="shared" si="18"/>
        <v>3.2585000000000002</v>
      </c>
      <c r="P900" s="19">
        <v>0</v>
      </c>
      <c r="Q900" s="19">
        <v>0</v>
      </c>
    </row>
    <row r="901" spans="1:17" x14ac:dyDescent="0.25">
      <c r="A901" s="20" t="s">
        <v>847</v>
      </c>
      <c r="B901" s="19">
        <v>48333398</v>
      </c>
      <c r="C901" s="19">
        <v>47798789</v>
      </c>
      <c r="D901" s="19">
        <v>28901038</v>
      </c>
      <c r="E901" s="20">
        <v>8</v>
      </c>
      <c r="F901" s="19">
        <v>47798789</v>
      </c>
      <c r="G901" s="20">
        <v>8</v>
      </c>
      <c r="H901" s="19">
        <v>47798789</v>
      </c>
      <c r="I901" s="20">
        <v>8</v>
      </c>
      <c r="J901" s="19">
        <v>47798789</v>
      </c>
      <c r="K901" s="20">
        <v>2</v>
      </c>
      <c r="L901" s="19">
        <v>15184347</v>
      </c>
      <c r="M901" s="35">
        <v>128.91923076923078</v>
      </c>
      <c r="N901" s="35">
        <v>127.09216960667467</v>
      </c>
      <c r="O901" s="35">
        <f t="shared" si="18"/>
        <v>314.14171739130433</v>
      </c>
      <c r="P901" s="19">
        <v>0</v>
      </c>
      <c r="Q901" s="19">
        <v>0</v>
      </c>
    </row>
    <row r="902" spans="1:17" x14ac:dyDescent="0.25">
      <c r="A902" s="20" t="s">
        <v>848</v>
      </c>
      <c r="B902" s="19">
        <v>2217074</v>
      </c>
      <c r="C902" s="19">
        <v>2217074</v>
      </c>
      <c r="D902" s="19">
        <v>1734372</v>
      </c>
      <c r="E902" s="20">
        <v>2</v>
      </c>
      <c r="F902" s="19">
        <v>2217074</v>
      </c>
      <c r="G902" s="20">
        <v>2</v>
      </c>
      <c r="H902" s="19">
        <v>2217074</v>
      </c>
      <c r="I902" s="20">
        <v>2</v>
      </c>
      <c r="J902" s="19">
        <v>2217074</v>
      </c>
      <c r="K902" s="20">
        <v>1</v>
      </c>
      <c r="L902" s="19">
        <v>1734372</v>
      </c>
      <c r="M902" s="35">
        <v>1.6259615384615385</v>
      </c>
      <c r="N902" s="35">
        <v>9.8691424258458191</v>
      </c>
      <c r="O902" s="35">
        <f t="shared" si="18"/>
        <v>18.851869565217392</v>
      </c>
      <c r="P902" s="19">
        <v>496772</v>
      </c>
      <c r="Q902" s="19">
        <v>359124</v>
      </c>
    </row>
    <row r="903" spans="1:17" x14ac:dyDescent="0.25">
      <c r="A903" s="20" t="s">
        <v>849</v>
      </c>
      <c r="B903" s="19">
        <v>8450899</v>
      </c>
      <c r="C903" s="19">
        <v>195000</v>
      </c>
      <c r="D903" s="19">
        <v>52701</v>
      </c>
      <c r="E903" s="20">
        <v>7</v>
      </c>
      <c r="F903" s="19">
        <v>2063455</v>
      </c>
      <c r="G903" s="20">
        <v>4</v>
      </c>
      <c r="H903" s="19">
        <v>195000</v>
      </c>
      <c r="I903" s="20">
        <v>4</v>
      </c>
      <c r="J903" s="19">
        <v>195000</v>
      </c>
      <c r="K903" s="20">
        <v>0</v>
      </c>
      <c r="L903" s="19">
        <v>0</v>
      </c>
      <c r="M903" s="35">
        <v>0.21490384615384617</v>
      </c>
      <c r="N903" s="35">
        <v>0.3246317122228064</v>
      </c>
      <c r="O903" s="35">
        <f t="shared" si="18"/>
        <v>0.57283695652173916</v>
      </c>
      <c r="P903" s="19">
        <v>0</v>
      </c>
      <c r="Q903" s="19">
        <v>0</v>
      </c>
    </row>
    <row r="904" spans="1:17" x14ac:dyDescent="0.25">
      <c r="A904" s="20" t="s">
        <v>850</v>
      </c>
      <c r="B904" s="19">
        <v>1930514</v>
      </c>
      <c r="C904" s="19">
        <v>1505514</v>
      </c>
      <c r="D904" s="19">
        <v>0</v>
      </c>
      <c r="E904" s="20">
        <v>2</v>
      </c>
      <c r="F904" s="19">
        <v>1505514</v>
      </c>
      <c r="G904" s="20">
        <v>2</v>
      </c>
      <c r="H904" s="19">
        <v>1505514</v>
      </c>
      <c r="I904" s="20">
        <v>2</v>
      </c>
      <c r="J904" s="19">
        <v>1505514</v>
      </c>
      <c r="K904" s="20">
        <v>0</v>
      </c>
      <c r="L904" s="19">
        <v>0</v>
      </c>
      <c r="M904" s="35">
        <v>0</v>
      </c>
      <c r="N904" s="35">
        <v>0</v>
      </c>
      <c r="O904" s="35">
        <f t="shared" si="18"/>
        <v>0</v>
      </c>
      <c r="P904" s="19">
        <v>0</v>
      </c>
      <c r="Q904" s="19">
        <v>0</v>
      </c>
    </row>
    <row r="905" spans="1:17" x14ac:dyDescent="0.25">
      <c r="A905" s="20" t="s">
        <v>851</v>
      </c>
      <c r="B905" s="19">
        <v>3926923</v>
      </c>
      <c r="C905" s="19">
        <v>3926923</v>
      </c>
      <c r="D905" s="19">
        <v>443674</v>
      </c>
      <c r="E905" s="20">
        <v>12</v>
      </c>
      <c r="F905" s="19">
        <v>3868130</v>
      </c>
      <c r="G905" s="20">
        <v>12</v>
      </c>
      <c r="H905" s="19">
        <v>3868130</v>
      </c>
      <c r="I905" s="20">
        <v>11</v>
      </c>
      <c r="J905" s="19">
        <v>3633130</v>
      </c>
      <c r="K905" s="20">
        <v>4</v>
      </c>
      <c r="L905" s="19">
        <v>779529</v>
      </c>
      <c r="M905" s="35">
        <v>0</v>
      </c>
      <c r="N905" s="35">
        <v>3.2392638740000002</v>
      </c>
      <c r="O905" s="35">
        <f t="shared" si="18"/>
        <v>4.8225434782608696</v>
      </c>
      <c r="P905" s="19">
        <v>9375594</v>
      </c>
      <c r="Q905" s="19">
        <v>5756761</v>
      </c>
    </row>
    <row r="906" spans="1:17" x14ac:dyDescent="0.25">
      <c r="A906" s="20" t="s">
        <v>852</v>
      </c>
      <c r="B906" s="19">
        <v>30234746</v>
      </c>
      <c r="C906" s="19">
        <v>16322119</v>
      </c>
      <c r="D906" s="19">
        <v>60613</v>
      </c>
      <c r="E906" s="20">
        <v>10</v>
      </c>
      <c r="F906" s="19">
        <v>18322119</v>
      </c>
      <c r="G906" s="20">
        <v>9</v>
      </c>
      <c r="H906" s="19">
        <v>16322119</v>
      </c>
      <c r="I906" s="20">
        <v>6</v>
      </c>
      <c r="J906" s="19">
        <v>16185946</v>
      </c>
      <c r="K906" s="20">
        <v>2</v>
      </c>
      <c r="L906" s="19">
        <v>15160</v>
      </c>
      <c r="M906" s="35">
        <v>5.3846153846153849E-2</v>
      </c>
      <c r="N906" s="35">
        <v>0.40285136358313361</v>
      </c>
      <c r="O906" s="35">
        <f t="shared" si="18"/>
        <v>0.65883695652173913</v>
      </c>
      <c r="P906" s="19">
        <v>0</v>
      </c>
      <c r="Q906" s="19">
        <v>0</v>
      </c>
    </row>
    <row r="907" spans="1:17" x14ac:dyDescent="0.25">
      <c r="A907" s="20" t="s">
        <v>853</v>
      </c>
      <c r="B907" s="19">
        <v>3413070</v>
      </c>
      <c r="C907" s="19">
        <v>3413070</v>
      </c>
      <c r="D907" s="19">
        <v>1500000</v>
      </c>
      <c r="E907" s="20">
        <v>2</v>
      </c>
      <c r="F907" s="19">
        <v>3413070</v>
      </c>
      <c r="G907" s="20">
        <v>2</v>
      </c>
      <c r="H907" s="19">
        <v>3413070</v>
      </c>
      <c r="I907" s="20">
        <v>1</v>
      </c>
      <c r="J907" s="19">
        <v>1500000</v>
      </c>
      <c r="K907" s="20">
        <v>1</v>
      </c>
      <c r="L907" s="19">
        <v>1500000</v>
      </c>
      <c r="M907" s="35">
        <v>0.9966346153846154</v>
      </c>
      <c r="N907" s="35">
        <v>6.4680549134718017</v>
      </c>
      <c r="O907" s="35">
        <f t="shared" si="18"/>
        <v>16.304347826086957</v>
      </c>
      <c r="P907" s="19">
        <v>2459071</v>
      </c>
      <c r="Q907" s="19">
        <v>2459071</v>
      </c>
    </row>
    <row r="908" spans="1:17" x14ac:dyDescent="0.25">
      <c r="A908" s="20" t="s">
        <v>854</v>
      </c>
      <c r="B908" s="19">
        <v>1284112</v>
      </c>
      <c r="C908" s="19">
        <v>1068731.98</v>
      </c>
      <c r="D908" s="19">
        <v>3399</v>
      </c>
      <c r="E908" s="20">
        <v>6</v>
      </c>
      <c r="F908" s="19">
        <v>1068731.98</v>
      </c>
      <c r="G908" s="20">
        <v>4</v>
      </c>
      <c r="H908" s="19">
        <v>776849.74</v>
      </c>
      <c r="I908" s="20">
        <v>0</v>
      </c>
      <c r="J908" s="19">
        <v>0</v>
      </c>
      <c r="K908" s="20">
        <v>0</v>
      </c>
      <c r="L908" s="19">
        <v>0</v>
      </c>
      <c r="M908" s="35">
        <v>0</v>
      </c>
      <c r="N908" s="35">
        <v>1.1443592239094408E-2</v>
      </c>
      <c r="O908" s="35">
        <f t="shared" si="18"/>
        <v>3.6945652173913046E-2</v>
      </c>
      <c r="P908" s="19">
        <v>0</v>
      </c>
      <c r="Q908" s="19">
        <v>0</v>
      </c>
    </row>
    <row r="909" spans="1:17" x14ac:dyDescent="0.25">
      <c r="A909" s="20" t="s">
        <v>855</v>
      </c>
      <c r="B909" s="19">
        <v>5690415</v>
      </c>
      <c r="C909" s="19">
        <v>3639900</v>
      </c>
      <c r="D909" s="19">
        <v>0</v>
      </c>
      <c r="E909" s="20">
        <v>11</v>
      </c>
      <c r="F909" s="19">
        <v>3689900</v>
      </c>
      <c r="G909" s="20">
        <v>10</v>
      </c>
      <c r="H909" s="19">
        <v>3639900</v>
      </c>
      <c r="I909" s="20">
        <v>8</v>
      </c>
      <c r="J909" s="19">
        <v>3279900</v>
      </c>
      <c r="K909" s="20">
        <v>0</v>
      </c>
      <c r="L909" s="19">
        <v>0</v>
      </c>
      <c r="M909" s="35">
        <v>0</v>
      </c>
      <c r="N909" s="35">
        <v>0</v>
      </c>
      <c r="O909" s="35">
        <f t="shared" si="18"/>
        <v>0</v>
      </c>
      <c r="P909" s="19">
        <v>613584</v>
      </c>
      <c r="Q909" s="19">
        <v>3041223</v>
      </c>
    </row>
    <row r="910" spans="1:17" x14ac:dyDescent="0.25">
      <c r="A910" s="20" t="s">
        <v>856</v>
      </c>
      <c r="B910" s="19">
        <v>2668930</v>
      </c>
      <c r="C910" s="19">
        <v>1329000</v>
      </c>
      <c r="D910" s="19">
        <v>575370</v>
      </c>
      <c r="E910" s="20">
        <v>2</v>
      </c>
      <c r="F910" s="19">
        <v>2668930</v>
      </c>
      <c r="G910" s="20">
        <v>1</v>
      </c>
      <c r="H910" s="19">
        <v>1329000</v>
      </c>
      <c r="I910" s="20">
        <v>1</v>
      </c>
      <c r="J910" s="19">
        <v>1329000</v>
      </c>
      <c r="K910" s="20">
        <v>0</v>
      </c>
      <c r="L910" s="19">
        <v>0</v>
      </c>
      <c r="M910" s="35">
        <v>0.68028846153846156</v>
      </c>
      <c r="N910" s="35">
        <v>2.1973380300000005</v>
      </c>
      <c r="O910" s="35">
        <f t="shared" si="18"/>
        <v>6.2540217391304349</v>
      </c>
      <c r="P910" s="19">
        <v>0</v>
      </c>
      <c r="Q910" s="19">
        <v>0</v>
      </c>
    </row>
    <row r="911" spans="1:17" x14ac:dyDescent="0.25">
      <c r="A911" s="20" t="s">
        <v>857</v>
      </c>
      <c r="B911" s="19">
        <v>8420125</v>
      </c>
      <c r="C911" s="19">
        <v>5922945</v>
      </c>
      <c r="D911" s="19">
        <v>0</v>
      </c>
      <c r="E911" s="20">
        <v>2</v>
      </c>
      <c r="F911" s="19">
        <v>5922945</v>
      </c>
      <c r="G911" s="20">
        <v>2</v>
      </c>
      <c r="H911" s="19">
        <v>5922945</v>
      </c>
      <c r="I911" s="20">
        <v>0</v>
      </c>
      <c r="J911" s="19">
        <v>0</v>
      </c>
      <c r="K911" s="20">
        <v>0</v>
      </c>
      <c r="L911" s="19">
        <v>0</v>
      </c>
      <c r="M911" s="35">
        <v>0</v>
      </c>
      <c r="N911" s="35">
        <v>0</v>
      </c>
      <c r="O911" s="35">
        <f t="shared" si="18"/>
        <v>0</v>
      </c>
      <c r="P911" s="19">
        <v>0</v>
      </c>
      <c r="Q911" s="19">
        <v>0</v>
      </c>
    </row>
    <row r="912" spans="1:17" x14ac:dyDescent="0.25">
      <c r="A912" s="20" t="s">
        <v>858</v>
      </c>
      <c r="B912" s="19">
        <v>1792807</v>
      </c>
      <c r="C912" s="19">
        <v>1792807</v>
      </c>
      <c r="D912" s="19">
        <v>1792807</v>
      </c>
      <c r="E912" s="20">
        <v>2</v>
      </c>
      <c r="F912" s="19">
        <v>1792807</v>
      </c>
      <c r="G912" s="20">
        <v>2</v>
      </c>
      <c r="H912" s="19">
        <v>1792807</v>
      </c>
      <c r="I912" s="20">
        <v>2</v>
      </c>
      <c r="J912" s="19">
        <v>1792807</v>
      </c>
      <c r="K912" s="20">
        <v>2</v>
      </c>
      <c r="L912" s="19">
        <v>1792807</v>
      </c>
      <c r="M912" s="35">
        <v>12.194711538461538</v>
      </c>
      <c r="N912" s="35">
        <v>9.7929666728710139</v>
      </c>
      <c r="O912" s="35">
        <f t="shared" si="18"/>
        <v>19.487032608695653</v>
      </c>
      <c r="P912" s="19">
        <v>144288000</v>
      </c>
      <c r="Q912" s="19">
        <v>94796067</v>
      </c>
    </row>
    <row r="913" spans="1:17" x14ac:dyDescent="0.25">
      <c r="A913" s="20" t="s">
        <v>859</v>
      </c>
      <c r="B913" s="19">
        <v>393234</v>
      </c>
      <c r="C913" s="19">
        <v>393234</v>
      </c>
      <c r="D913" s="19">
        <v>38127</v>
      </c>
      <c r="E913" s="20">
        <v>3</v>
      </c>
      <c r="F913" s="19">
        <v>393234</v>
      </c>
      <c r="G913" s="20">
        <v>3</v>
      </c>
      <c r="H913" s="19">
        <v>393234</v>
      </c>
      <c r="I913" s="20">
        <v>3</v>
      </c>
      <c r="J913" s="19">
        <v>393234</v>
      </c>
      <c r="K913" s="20">
        <v>0</v>
      </c>
      <c r="L913" s="19">
        <v>0</v>
      </c>
      <c r="M913" s="35">
        <v>0.58076923076923082</v>
      </c>
      <c r="N913" s="35">
        <v>0.16671312712212583</v>
      </c>
      <c r="O913" s="35">
        <f t="shared" si="18"/>
        <v>0.41442391304347825</v>
      </c>
      <c r="P913" s="19">
        <v>0</v>
      </c>
      <c r="Q913" s="19">
        <v>0</v>
      </c>
    </row>
    <row r="914" spans="1:17" x14ac:dyDescent="0.25">
      <c r="A914" s="20" t="s">
        <v>860</v>
      </c>
      <c r="B914" s="19">
        <v>779603</v>
      </c>
      <c r="C914" s="19">
        <v>409534.5</v>
      </c>
      <c r="D914" s="19">
        <v>340541.5</v>
      </c>
      <c r="E914" s="20">
        <v>1</v>
      </c>
      <c r="F914" s="19">
        <v>408559.5</v>
      </c>
      <c r="G914" s="20">
        <v>1</v>
      </c>
      <c r="H914" s="19">
        <v>408559.5</v>
      </c>
      <c r="I914" s="20">
        <v>1</v>
      </c>
      <c r="J914" s="19">
        <v>408559.5</v>
      </c>
      <c r="K914" s="20">
        <v>0</v>
      </c>
      <c r="L914" s="19">
        <v>0</v>
      </c>
      <c r="M914" s="35">
        <v>0</v>
      </c>
      <c r="N914" s="35">
        <v>2.1390454807187345</v>
      </c>
      <c r="O914" s="35">
        <f t="shared" si="18"/>
        <v>3.7015380434782608</v>
      </c>
      <c r="P914" s="19">
        <v>0</v>
      </c>
      <c r="Q914" s="19">
        <v>0</v>
      </c>
    </row>
    <row r="915" spans="1:17" x14ac:dyDescent="0.25">
      <c r="A915" s="20" t="s">
        <v>341</v>
      </c>
      <c r="B915" s="19">
        <v>182478396</v>
      </c>
      <c r="C915" s="19">
        <v>123963896</v>
      </c>
      <c r="D915" s="19">
        <v>15403005</v>
      </c>
      <c r="E915" s="20">
        <v>24</v>
      </c>
      <c r="F915" s="19">
        <v>182478396</v>
      </c>
      <c r="G915" s="20">
        <v>17</v>
      </c>
      <c r="H915" s="19">
        <v>118980516</v>
      </c>
      <c r="I915" s="20">
        <v>17</v>
      </c>
      <c r="J915" s="19">
        <v>118980516</v>
      </c>
      <c r="K915" s="20">
        <v>1</v>
      </c>
      <c r="L915" s="19">
        <v>868650</v>
      </c>
      <c r="M915" s="35">
        <v>1.6951923076923077</v>
      </c>
      <c r="N915" s="35">
        <v>72.191948016415736</v>
      </c>
      <c r="O915" s="35">
        <f t="shared" si="18"/>
        <v>167.42396739130436</v>
      </c>
      <c r="P915" s="19">
        <v>60595300</v>
      </c>
      <c r="Q915" s="19">
        <v>18050977</v>
      </c>
    </row>
    <row r="916" spans="1:17" x14ac:dyDescent="0.25">
      <c r="A916" s="20" t="s">
        <v>342</v>
      </c>
      <c r="B916" s="19">
        <v>14297473</v>
      </c>
      <c r="C916" s="19">
        <v>10035529</v>
      </c>
      <c r="D916" s="19">
        <v>684882.67</v>
      </c>
      <c r="E916" s="20">
        <v>16</v>
      </c>
      <c r="F916" s="19">
        <v>10035529</v>
      </c>
      <c r="G916" s="20">
        <v>16</v>
      </c>
      <c r="H916" s="19">
        <v>10035529</v>
      </c>
      <c r="I916" s="20">
        <v>16</v>
      </c>
      <c r="J916" s="19">
        <v>10035529</v>
      </c>
      <c r="K916" s="20">
        <v>7</v>
      </c>
      <c r="L916" s="19">
        <v>1695529</v>
      </c>
      <c r="M916" s="35">
        <v>4.4221153846153847</v>
      </c>
      <c r="N916" s="35">
        <v>3.7410793030911398</v>
      </c>
      <c r="O916" s="35">
        <f t="shared" si="18"/>
        <v>7.4443768478260877</v>
      </c>
      <c r="P916" s="19">
        <v>0</v>
      </c>
      <c r="Q916" s="19">
        <v>0</v>
      </c>
    </row>
    <row r="917" spans="1:17" x14ac:dyDescent="0.25">
      <c r="A917" s="20" t="s">
        <v>861</v>
      </c>
      <c r="B917" s="19">
        <v>5291816</v>
      </c>
      <c r="C917" s="19">
        <v>5156528</v>
      </c>
      <c r="D917" s="19">
        <v>2014993</v>
      </c>
      <c r="E917" s="20">
        <v>29</v>
      </c>
      <c r="F917" s="19">
        <v>3277844</v>
      </c>
      <c r="G917" s="20">
        <v>54</v>
      </c>
      <c r="H917" s="19">
        <v>5156528</v>
      </c>
      <c r="I917" s="20">
        <v>51</v>
      </c>
      <c r="J917" s="19">
        <v>3645601</v>
      </c>
      <c r="K917" s="20">
        <v>21</v>
      </c>
      <c r="L917" s="19">
        <v>1323362</v>
      </c>
      <c r="M917" s="35">
        <v>8.0374999999999996</v>
      </c>
      <c r="N917" s="35">
        <v>10.113529608662908</v>
      </c>
      <c r="O917" s="35">
        <f t="shared" si="18"/>
        <v>21.902097826086955</v>
      </c>
      <c r="P917" s="19">
        <v>1900000</v>
      </c>
      <c r="Q917" s="19">
        <v>1043709</v>
      </c>
    </row>
    <row r="918" spans="1:17" x14ac:dyDescent="0.25">
      <c r="A918" s="20" t="s">
        <v>862</v>
      </c>
      <c r="B918" s="19">
        <v>13278398</v>
      </c>
      <c r="C918" s="19">
        <v>9367525</v>
      </c>
      <c r="D918" s="19">
        <v>2048140</v>
      </c>
      <c r="E918" s="20">
        <v>4</v>
      </c>
      <c r="F918" s="19">
        <v>9360161</v>
      </c>
      <c r="G918" s="20">
        <v>4</v>
      </c>
      <c r="H918" s="19">
        <v>9360161</v>
      </c>
      <c r="I918" s="20">
        <v>4</v>
      </c>
      <c r="J918" s="19">
        <v>2142354</v>
      </c>
      <c r="K918" s="20">
        <v>2</v>
      </c>
      <c r="L918" s="19">
        <v>516727</v>
      </c>
      <c r="M918" s="35">
        <v>0.67980769230769234</v>
      </c>
      <c r="N918" s="35">
        <v>13.038993956028406</v>
      </c>
      <c r="O918" s="35">
        <f t="shared" si="18"/>
        <v>22.262391304347826</v>
      </c>
      <c r="P918" s="19">
        <v>0</v>
      </c>
      <c r="Q918" s="19">
        <v>0</v>
      </c>
    </row>
    <row r="919" spans="1:17" x14ac:dyDescent="0.25">
      <c r="A919" s="20" t="s">
        <v>863</v>
      </c>
      <c r="B919" s="19">
        <v>761237</v>
      </c>
      <c r="C919" s="19">
        <v>761237</v>
      </c>
      <c r="D919" s="19">
        <v>452303</v>
      </c>
      <c r="E919" s="20">
        <v>0</v>
      </c>
      <c r="F919" s="19">
        <v>0</v>
      </c>
      <c r="G919" s="20">
        <v>0</v>
      </c>
      <c r="H919" s="19">
        <v>0</v>
      </c>
      <c r="I919" s="20">
        <v>0</v>
      </c>
      <c r="J919" s="19">
        <v>0</v>
      </c>
      <c r="K919" s="20">
        <v>0</v>
      </c>
      <c r="L919" s="19">
        <v>0</v>
      </c>
      <c r="M919" s="35">
        <v>10.062019230769231</v>
      </c>
      <c r="N919" s="35">
        <v>1.493882599552838</v>
      </c>
      <c r="O919" s="35">
        <f t="shared" si="18"/>
        <v>4.9163369565217394</v>
      </c>
      <c r="P919" s="19">
        <v>811869</v>
      </c>
      <c r="Q919" s="19">
        <v>50632</v>
      </c>
    </row>
    <row r="920" spans="1:17" x14ac:dyDescent="0.25">
      <c r="A920" s="20" t="s">
        <v>864</v>
      </c>
      <c r="B920" s="19">
        <v>2532222</v>
      </c>
      <c r="C920" s="19">
        <v>515000</v>
      </c>
      <c r="D920" s="19">
        <v>135876</v>
      </c>
      <c r="E920" s="20">
        <v>4</v>
      </c>
      <c r="F920" s="19">
        <v>921500</v>
      </c>
      <c r="G920" s="20">
        <v>2</v>
      </c>
      <c r="H920" s="19">
        <v>515000</v>
      </c>
      <c r="I920" s="20">
        <v>1</v>
      </c>
      <c r="J920" s="19">
        <v>323000</v>
      </c>
      <c r="K920" s="20">
        <v>0</v>
      </c>
      <c r="L920" s="19">
        <v>323000</v>
      </c>
      <c r="M920" s="35">
        <v>1</v>
      </c>
      <c r="N920" s="35">
        <v>0.76668020713727392</v>
      </c>
      <c r="O920" s="35">
        <f t="shared" si="18"/>
        <v>1.4769130434782609</v>
      </c>
      <c r="P920" s="19">
        <v>964024</v>
      </c>
      <c r="Q920" s="19">
        <v>0</v>
      </c>
    </row>
    <row r="921" spans="1:17" x14ac:dyDescent="0.25">
      <c r="A921" s="20" t="s">
        <v>865</v>
      </c>
      <c r="B921" s="19">
        <v>3518934</v>
      </c>
      <c r="C921" s="19">
        <v>892403.38</v>
      </c>
      <c r="D921" s="19">
        <v>624499.74</v>
      </c>
      <c r="E921" s="20">
        <v>3</v>
      </c>
      <c r="F921" s="19">
        <v>2324176</v>
      </c>
      <c r="G921" s="20">
        <v>3</v>
      </c>
      <c r="H921" s="19">
        <v>2324176</v>
      </c>
      <c r="I921" s="20">
        <v>3</v>
      </c>
      <c r="J921" s="19">
        <v>2324176</v>
      </c>
      <c r="K921" s="20">
        <v>1</v>
      </c>
      <c r="L921" s="19">
        <v>901000</v>
      </c>
      <c r="M921" s="35">
        <v>2.7586538461538463</v>
      </c>
      <c r="N921" s="35">
        <v>2.9541188780268053</v>
      </c>
      <c r="O921" s="35">
        <f t="shared" si="18"/>
        <v>6.7880406521739127</v>
      </c>
      <c r="P921" s="19">
        <v>0</v>
      </c>
      <c r="Q921" s="19">
        <v>0</v>
      </c>
    </row>
    <row r="922" spans="1:17" x14ac:dyDescent="0.25">
      <c r="A922" s="20" t="s">
        <v>866</v>
      </c>
      <c r="B922" s="19">
        <v>1877468</v>
      </c>
      <c r="C922" s="19">
        <v>1877468</v>
      </c>
      <c r="D922" s="19">
        <v>0</v>
      </c>
      <c r="E922" s="20">
        <v>4</v>
      </c>
      <c r="F922" s="19">
        <v>1877468</v>
      </c>
      <c r="G922" s="20">
        <v>4</v>
      </c>
      <c r="H922" s="19">
        <v>1877468</v>
      </c>
      <c r="I922" s="20">
        <v>4</v>
      </c>
      <c r="J922" s="19">
        <v>1877468</v>
      </c>
      <c r="K922" s="20">
        <v>0</v>
      </c>
      <c r="L922" s="19">
        <v>0</v>
      </c>
      <c r="M922" s="35">
        <v>0</v>
      </c>
      <c r="N922" s="35">
        <v>0</v>
      </c>
      <c r="O922" s="35">
        <f t="shared" si="18"/>
        <v>0</v>
      </c>
      <c r="P922" s="19">
        <v>312929</v>
      </c>
      <c r="Q922" s="19">
        <v>0</v>
      </c>
    </row>
    <row r="923" spans="1:17" x14ac:dyDescent="0.25">
      <c r="A923" s="20" t="s">
        <v>867</v>
      </c>
      <c r="B923" s="19">
        <v>1655804</v>
      </c>
      <c r="C923" s="19">
        <v>1655804</v>
      </c>
      <c r="D923" s="19">
        <v>0</v>
      </c>
      <c r="E923" s="20">
        <v>1</v>
      </c>
      <c r="F923" s="19">
        <v>1655804</v>
      </c>
      <c r="G923" s="20">
        <v>1</v>
      </c>
      <c r="H923" s="19">
        <v>1655804</v>
      </c>
      <c r="I923" s="20">
        <v>1</v>
      </c>
      <c r="J923" s="19">
        <v>1655804</v>
      </c>
      <c r="K923" s="20">
        <v>0</v>
      </c>
      <c r="L923" s="19">
        <v>0</v>
      </c>
      <c r="M923" s="35">
        <v>0</v>
      </c>
      <c r="N923" s="35">
        <v>0</v>
      </c>
      <c r="O923" s="35">
        <f t="shared" si="18"/>
        <v>0</v>
      </c>
      <c r="P923" s="19">
        <v>0</v>
      </c>
      <c r="Q923" s="19">
        <v>0</v>
      </c>
    </row>
    <row r="924" spans="1:17" x14ac:dyDescent="0.25">
      <c r="A924" s="20" t="s">
        <v>868</v>
      </c>
      <c r="B924" s="19">
        <v>1259175</v>
      </c>
      <c r="C924" s="19">
        <v>0</v>
      </c>
      <c r="D924" s="19">
        <v>0</v>
      </c>
      <c r="E924" s="20">
        <v>2</v>
      </c>
      <c r="F924" s="19">
        <v>265000</v>
      </c>
      <c r="G924" s="20">
        <v>2</v>
      </c>
      <c r="H924" s="19">
        <v>265000</v>
      </c>
      <c r="I924" s="20">
        <v>2</v>
      </c>
      <c r="J924" s="19">
        <v>265000</v>
      </c>
      <c r="K924" s="20">
        <v>0</v>
      </c>
      <c r="L924" s="19">
        <v>0</v>
      </c>
      <c r="M924" s="35">
        <v>0</v>
      </c>
      <c r="N924" s="35">
        <v>0</v>
      </c>
      <c r="O924" s="35">
        <f t="shared" si="18"/>
        <v>0</v>
      </c>
      <c r="P924" s="19">
        <v>0</v>
      </c>
      <c r="Q924" s="19">
        <v>0</v>
      </c>
    </row>
    <row r="925" spans="1:17" x14ac:dyDescent="0.25">
      <c r="A925" s="20" t="s">
        <v>869</v>
      </c>
      <c r="B925" s="19">
        <v>11299461</v>
      </c>
      <c r="C925" s="19">
        <v>11299461</v>
      </c>
      <c r="D925" s="19">
        <v>498754</v>
      </c>
      <c r="E925" s="20">
        <v>10</v>
      </c>
      <c r="F925" s="19">
        <v>8566913</v>
      </c>
      <c r="G925" s="20">
        <v>7</v>
      </c>
      <c r="H925" s="19">
        <v>8562413</v>
      </c>
      <c r="I925" s="20">
        <v>50</v>
      </c>
      <c r="J925" s="19">
        <v>8023353</v>
      </c>
      <c r="K925" s="20">
        <v>3</v>
      </c>
      <c r="L925" s="19">
        <v>391281</v>
      </c>
      <c r="M925" s="35">
        <v>0.76826923076923082</v>
      </c>
      <c r="N925" s="35">
        <v>2.571107880586045</v>
      </c>
      <c r="O925" s="35">
        <f t="shared" si="18"/>
        <v>5.4212391304347829</v>
      </c>
      <c r="P925" s="19">
        <v>0</v>
      </c>
      <c r="Q925" s="19">
        <v>0</v>
      </c>
    </row>
    <row r="926" spans="1:17" x14ac:dyDescent="0.25">
      <c r="A926" s="20" t="s">
        <v>870</v>
      </c>
      <c r="B926" s="19">
        <v>12418572</v>
      </c>
      <c r="C926" s="19">
        <v>12418572</v>
      </c>
      <c r="D926" s="19">
        <v>212224.37</v>
      </c>
      <c r="E926" s="20">
        <v>11</v>
      </c>
      <c r="F926" s="19">
        <v>9983465.0999999996</v>
      </c>
      <c r="G926" s="20">
        <v>9</v>
      </c>
      <c r="H926" s="19">
        <v>6359173.0999999996</v>
      </c>
      <c r="I926" s="20">
        <v>9</v>
      </c>
      <c r="J926" s="19">
        <v>6359173.0999999996</v>
      </c>
      <c r="K926" s="20">
        <v>3</v>
      </c>
      <c r="L926" s="19">
        <v>86184.54</v>
      </c>
      <c r="M926" s="35">
        <v>0.69134615384615383</v>
      </c>
      <c r="N926" s="35">
        <v>1.2654800846629475</v>
      </c>
      <c r="O926" s="35">
        <f t="shared" si="18"/>
        <v>2.3067866304347824</v>
      </c>
      <c r="P926" s="19">
        <v>0</v>
      </c>
      <c r="Q926" s="19">
        <v>0</v>
      </c>
    </row>
    <row r="927" spans="1:17" x14ac:dyDescent="0.25">
      <c r="A927" s="20" t="s">
        <v>871</v>
      </c>
      <c r="B927" s="19">
        <v>6979334</v>
      </c>
      <c r="C927" s="19">
        <v>5650950</v>
      </c>
      <c r="D927" s="19">
        <v>1700860</v>
      </c>
      <c r="E927" s="20">
        <v>5</v>
      </c>
      <c r="F927" s="19">
        <v>3294750</v>
      </c>
      <c r="G927" s="20">
        <v>4</v>
      </c>
      <c r="H927" s="19">
        <v>2589250</v>
      </c>
      <c r="I927" s="20">
        <v>4</v>
      </c>
      <c r="J927" s="19">
        <v>2589250</v>
      </c>
      <c r="K927" s="20">
        <v>0</v>
      </c>
      <c r="L927" s="19">
        <v>0</v>
      </c>
      <c r="M927" s="35">
        <v>4.0596153846153848</v>
      </c>
      <c r="N927" s="35">
        <v>10.537765060843435</v>
      </c>
      <c r="O927" s="35">
        <f t="shared" si="18"/>
        <v>18.487608695652174</v>
      </c>
      <c r="P927" s="19">
        <v>3750000</v>
      </c>
      <c r="Q927" s="19">
        <v>1736295</v>
      </c>
    </row>
    <row r="928" spans="1:17" x14ac:dyDescent="0.25">
      <c r="A928" s="20" t="s">
        <v>872</v>
      </c>
      <c r="B928" s="19">
        <v>715000</v>
      </c>
      <c r="C928" s="19">
        <v>211000</v>
      </c>
      <c r="D928" s="19">
        <v>207074.27</v>
      </c>
      <c r="E928" s="20">
        <v>3</v>
      </c>
      <c r="F928" s="19">
        <v>211000</v>
      </c>
      <c r="G928" s="20">
        <v>3</v>
      </c>
      <c r="H928" s="19">
        <v>211000</v>
      </c>
      <c r="I928" s="20">
        <v>3</v>
      </c>
      <c r="J928" s="19">
        <v>211000</v>
      </c>
      <c r="K928" s="20">
        <v>0</v>
      </c>
      <c r="L928" s="19">
        <v>0</v>
      </c>
      <c r="M928" s="35">
        <v>0.54810096153846155</v>
      </c>
      <c r="N928" s="35">
        <v>0.39744987939060622</v>
      </c>
      <c r="O928" s="35">
        <f t="shared" si="18"/>
        <v>2.2508072826086956</v>
      </c>
      <c r="P928" s="19">
        <v>0</v>
      </c>
      <c r="Q928" s="19">
        <v>0</v>
      </c>
    </row>
    <row r="929" spans="1:17" x14ac:dyDescent="0.25">
      <c r="A929" s="20" t="s">
        <v>873</v>
      </c>
      <c r="B929" s="19">
        <v>128459</v>
      </c>
      <c r="C929" s="19">
        <v>128459</v>
      </c>
      <c r="D929" s="19">
        <v>0</v>
      </c>
      <c r="E929" s="20">
        <v>1</v>
      </c>
      <c r="F929" s="19">
        <v>128459</v>
      </c>
      <c r="G929" s="20">
        <v>1</v>
      </c>
      <c r="H929" s="19">
        <v>128459</v>
      </c>
      <c r="I929" s="20">
        <v>1</v>
      </c>
      <c r="J929" s="19">
        <v>128459</v>
      </c>
      <c r="K929" s="20">
        <v>0</v>
      </c>
      <c r="L929" s="19">
        <v>0</v>
      </c>
      <c r="M929" s="35">
        <v>0</v>
      </c>
      <c r="N929" s="35">
        <v>0</v>
      </c>
      <c r="O929" s="35">
        <f t="shared" si="18"/>
        <v>0</v>
      </c>
      <c r="P929" s="19">
        <v>0</v>
      </c>
      <c r="Q929" s="19">
        <v>0</v>
      </c>
    </row>
    <row r="930" spans="1:17" x14ac:dyDescent="0.25">
      <c r="A930" s="20" t="s">
        <v>874</v>
      </c>
      <c r="B930" s="19">
        <v>2414796</v>
      </c>
      <c r="C930" s="19">
        <v>2414796</v>
      </c>
      <c r="D930" s="19">
        <v>383860.32</v>
      </c>
      <c r="E930" s="20">
        <v>0</v>
      </c>
      <c r="F930" s="19">
        <v>0</v>
      </c>
      <c r="G930" s="20">
        <v>0</v>
      </c>
      <c r="H930" s="19">
        <v>0</v>
      </c>
      <c r="I930" s="20">
        <v>0</v>
      </c>
      <c r="J930" s="19">
        <v>0</v>
      </c>
      <c r="K930" s="20">
        <v>0</v>
      </c>
      <c r="L930" s="19">
        <v>0</v>
      </c>
      <c r="M930" s="35">
        <v>10.038461538461538</v>
      </c>
      <c r="N930" s="35">
        <v>2.525349387083403</v>
      </c>
      <c r="O930" s="35">
        <f t="shared" si="18"/>
        <v>4.1723947826086958</v>
      </c>
      <c r="P930" s="19">
        <v>0</v>
      </c>
      <c r="Q930" s="19">
        <v>0</v>
      </c>
    </row>
    <row r="931" spans="1:17" x14ac:dyDescent="0.25">
      <c r="A931" s="20" t="s">
        <v>875</v>
      </c>
      <c r="B931" s="19">
        <v>2754534</v>
      </c>
      <c r="C931" s="19">
        <v>1246441</v>
      </c>
      <c r="D931" s="19">
        <v>84000</v>
      </c>
      <c r="E931" s="20">
        <v>0</v>
      </c>
      <c r="F931" s="19">
        <v>0</v>
      </c>
      <c r="G931" s="20">
        <v>0</v>
      </c>
      <c r="H931" s="19">
        <v>0</v>
      </c>
      <c r="I931" s="20">
        <v>0</v>
      </c>
      <c r="J931" s="19">
        <v>0</v>
      </c>
      <c r="K931" s="20">
        <v>0</v>
      </c>
      <c r="L931" s="19">
        <v>0</v>
      </c>
      <c r="M931" s="35">
        <v>0</v>
      </c>
      <c r="N931" s="35">
        <v>0.49499659600568002</v>
      </c>
      <c r="O931" s="35">
        <f t="shared" si="18"/>
        <v>0.91304347826086951</v>
      </c>
      <c r="P931" s="19">
        <v>0</v>
      </c>
      <c r="Q931" s="19">
        <v>0</v>
      </c>
    </row>
    <row r="932" spans="1:17" x14ac:dyDescent="0.25">
      <c r="A932" s="4" t="s">
        <v>287</v>
      </c>
      <c r="B932" s="21">
        <f t="shared" ref="B932:Q932" si="19">SUM(B359:B931)</f>
        <v>6265861006</v>
      </c>
      <c r="C932" s="21">
        <f t="shared" si="19"/>
        <v>4728979642.9399996</v>
      </c>
      <c r="D932" s="21">
        <f t="shared" si="19"/>
        <v>1340949541.4599996</v>
      </c>
      <c r="E932" s="4">
        <f t="shared" si="19"/>
        <v>4588</v>
      </c>
      <c r="F932" s="21">
        <f t="shared" si="19"/>
        <v>4309234841.8000002</v>
      </c>
      <c r="G932" s="4">
        <f t="shared" si="19"/>
        <v>4018</v>
      </c>
      <c r="H932" s="21">
        <f t="shared" si="19"/>
        <v>4003843440.0099993</v>
      </c>
      <c r="I932" s="4">
        <f t="shared" si="19"/>
        <v>3674</v>
      </c>
      <c r="J932" s="21">
        <f t="shared" si="19"/>
        <v>3517384057.9399996</v>
      </c>
      <c r="K932" s="4">
        <f t="shared" si="19"/>
        <v>1907</v>
      </c>
      <c r="L932" s="21">
        <f t="shared" si="19"/>
        <v>610140360.30999982</v>
      </c>
      <c r="M932" s="68">
        <v>7606.8228894230779</v>
      </c>
      <c r="N932" s="68">
        <f>SUM(N359:N931)</f>
        <v>6390.7150301430775</v>
      </c>
      <c r="O932" s="68">
        <f t="shared" si="18"/>
        <v>14575.538494130429</v>
      </c>
      <c r="P932" s="21">
        <f t="shared" si="19"/>
        <v>4135341706.8399997</v>
      </c>
      <c r="Q932" s="21">
        <f t="shared" si="19"/>
        <v>2081248922.52</v>
      </c>
    </row>
    <row r="934" spans="1:17" ht="12.75" customHeight="1" x14ac:dyDescent="0.25">
      <c r="A934" s="75" t="s">
        <v>301</v>
      </c>
      <c r="B934" s="75"/>
      <c r="C934" s="75"/>
      <c r="D934" s="75"/>
      <c r="E934" s="75"/>
      <c r="F934" s="75"/>
      <c r="G934" s="75"/>
      <c r="H934" s="75"/>
      <c r="I934" s="75"/>
      <c r="J934" s="75"/>
      <c r="K934" s="75"/>
      <c r="L934" s="75"/>
      <c r="M934" s="75"/>
      <c r="N934" s="75"/>
      <c r="O934" s="75"/>
      <c r="P934" s="75"/>
      <c r="Q934" s="75"/>
    </row>
    <row r="935" spans="1:17" s="3" customFormat="1" ht="27" x14ac:dyDescent="0.15">
      <c r="A935" s="30" t="s">
        <v>0</v>
      </c>
      <c r="B935" s="30" t="s">
        <v>1</v>
      </c>
      <c r="C935" s="30" t="s">
        <v>2</v>
      </c>
      <c r="D935" s="30" t="s">
        <v>3</v>
      </c>
      <c r="E935" s="30" t="s">
        <v>4</v>
      </c>
      <c r="F935" s="30" t="s">
        <v>5</v>
      </c>
      <c r="G935" s="30" t="s">
        <v>6</v>
      </c>
      <c r="H935" s="30" t="s">
        <v>7</v>
      </c>
      <c r="I935" s="30" t="s">
        <v>8</v>
      </c>
      <c r="J935" s="30" t="s">
        <v>9</v>
      </c>
      <c r="K935" s="30" t="s">
        <v>10</v>
      </c>
      <c r="L935" s="30" t="s">
        <v>11</v>
      </c>
      <c r="M935" s="30" t="s">
        <v>344</v>
      </c>
      <c r="N935" s="30" t="s">
        <v>1009</v>
      </c>
      <c r="O935" s="30" t="s">
        <v>1011</v>
      </c>
      <c r="P935" s="30" t="s">
        <v>13</v>
      </c>
      <c r="Q935" s="30" t="s">
        <v>14</v>
      </c>
    </row>
    <row r="936" spans="1:17" s="2" customFormat="1" x14ac:dyDescent="0.25">
      <c r="A936" s="31" t="s">
        <v>876</v>
      </c>
      <c r="B936" s="25">
        <v>513343313</v>
      </c>
      <c r="C936" s="25">
        <v>445672225.92999983</v>
      </c>
      <c r="D936" s="25">
        <v>103268882.16000001</v>
      </c>
      <c r="E936" s="26">
        <v>218</v>
      </c>
      <c r="F936" s="27">
        <v>443449715.85000002</v>
      </c>
      <c r="G936" s="26">
        <v>218</v>
      </c>
      <c r="H936" s="27">
        <v>443449715.85000002</v>
      </c>
      <c r="I936" s="28">
        <v>126</v>
      </c>
      <c r="J936" s="29">
        <v>303639526</v>
      </c>
      <c r="K936" s="28">
        <v>15</v>
      </c>
      <c r="L936" s="29">
        <v>15145365.58</v>
      </c>
      <c r="M936" s="28">
        <v>256.48080883602478</v>
      </c>
      <c r="N936" s="69">
        <v>680.78977616708607</v>
      </c>
      <c r="O936" s="28">
        <f>D936/92000</f>
        <v>1122.4878495652174</v>
      </c>
      <c r="P936" s="29">
        <v>328941000</v>
      </c>
      <c r="Q936" s="27">
        <v>272227250</v>
      </c>
    </row>
    <row r="937" spans="1:17" s="2" customFormat="1" x14ac:dyDescent="0.25">
      <c r="A937" s="31" t="s">
        <v>877</v>
      </c>
      <c r="B937" s="25">
        <v>173520994</v>
      </c>
      <c r="C937" s="25">
        <v>128665560</v>
      </c>
      <c r="D937" s="25">
        <v>42640393.260000005</v>
      </c>
      <c r="E937" s="26">
        <v>21</v>
      </c>
      <c r="F937" s="27">
        <v>126465560</v>
      </c>
      <c r="G937" s="26">
        <v>21</v>
      </c>
      <c r="H937" s="27">
        <v>126465560</v>
      </c>
      <c r="I937" s="26">
        <v>13</v>
      </c>
      <c r="J937" s="27">
        <v>87262122</v>
      </c>
      <c r="K937" s="28">
        <v>0</v>
      </c>
      <c r="L937" s="29">
        <v>0</v>
      </c>
      <c r="M937" s="28">
        <v>56.525601475187457</v>
      </c>
      <c r="N937" s="69">
        <v>242.57119902198005</v>
      </c>
      <c r="O937" s="28">
        <f t="shared" ref="O937:O997" si="20">D937/92000</f>
        <v>463.48253543478268</v>
      </c>
      <c r="P937" s="29">
        <v>299050000</v>
      </c>
      <c r="Q937" s="27">
        <v>130159514</v>
      </c>
    </row>
    <row r="938" spans="1:17" s="2" customFormat="1" x14ac:dyDescent="0.25">
      <c r="A938" s="31" t="s">
        <v>878</v>
      </c>
      <c r="B938" s="25">
        <v>520911019</v>
      </c>
      <c r="C938" s="25">
        <v>381395262.93000007</v>
      </c>
      <c r="D938" s="25">
        <v>105985414.30999999</v>
      </c>
      <c r="E938" s="26">
        <v>167</v>
      </c>
      <c r="F938" s="27">
        <v>364907631.93000001</v>
      </c>
      <c r="G938" s="26">
        <v>167</v>
      </c>
      <c r="H938" s="27">
        <v>364907631.93000001</v>
      </c>
      <c r="I938" s="26">
        <v>159</v>
      </c>
      <c r="J938" s="27">
        <v>355278668.93000001</v>
      </c>
      <c r="K938" s="28">
        <v>21</v>
      </c>
      <c r="L938" s="29">
        <v>43149872.060000002</v>
      </c>
      <c r="M938" s="28">
        <v>399.19333262496338</v>
      </c>
      <c r="N938" s="69">
        <v>644.99508069651574</v>
      </c>
      <c r="O938" s="28">
        <f t="shared" si="20"/>
        <v>1152.0153729347824</v>
      </c>
      <c r="P938" s="29">
        <v>42700000</v>
      </c>
      <c r="Q938" s="27">
        <v>539702690</v>
      </c>
    </row>
    <row r="939" spans="1:17" s="2" customFormat="1" x14ac:dyDescent="0.25">
      <c r="A939" s="31" t="s">
        <v>879</v>
      </c>
      <c r="B939" s="25">
        <v>351894468</v>
      </c>
      <c r="C939" s="25">
        <v>269699314</v>
      </c>
      <c r="D939" s="25">
        <v>62135946</v>
      </c>
      <c r="E939" s="26">
        <v>84</v>
      </c>
      <c r="F939" s="27">
        <v>209671258</v>
      </c>
      <c r="G939" s="26">
        <v>84</v>
      </c>
      <c r="H939" s="27">
        <v>209671258</v>
      </c>
      <c r="I939" s="26">
        <v>77</v>
      </c>
      <c r="J939" s="27">
        <v>160746870</v>
      </c>
      <c r="K939" s="28">
        <v>53</v>
      </c>
      <c r="L939" s="29">
        <v>46150123</v>
      </c>
      <c r="M939" s="28">
        <v>148.13887956713558</v>
      </c>
      <c r="N939" s="69">
        <v>355.66768459063832</v>
      </c>
      <c r="O939" s="28">
        <f t="shared" si="20"/>
        <v>675.39071739130429</v>
      </c>
      <c r="P939" s="29">
        <v>133000000</v>
      </c>
      <c r="Q939" s="27">
        <v>64577296</v>
      </c>
    </row>
    <row r="940" spans="1:17" s="2" customFormat="1" x14ac:dyDescent="0.25">
      <c r="A940" s="31" t="s">
        <v>880</v>
      </c>
      <c r="B940" s="25">
        <v>2542558342</v>
      </c>
      <c r="C940" s="25">
        <v>2409532528</v>
      </c>
      <c r="D940" s="25">
        <v>233724708.61000001</v>
      </c>
      <c r="E940" s="26">
        <v>134</v>
      </c>
      <c r="F940" s="27">
        <v>1115186207</v>
      </c>
      <c r="G940" s="26">
        <v>134</v>
      </c>
      <c r="H940" s="27">
        <v>1115186207</v>
      </c>
      <c r="I940" s="26">
        <v>118</v>
      </c>
      <c r="J940" s="27">
        <v>909242375</v>
      </c>
      <c r="K940" s="28">
        <v>48</v>
      </c>
      <c r="L940" s="29">
        <v>60902269</v>
      </c>
      <c r="M940" s="28">
        <v>711.69600897937323</v>
      </c>
      <c r="N940" s="69">
        <v>1730.3750287588816</v>
      </c>
      <c r="O940" s="28">
        <f t="shared" si="20"/>
        <v>2540.485963152174</v>
      </c>
      <c r="P940" s="29">
        <v>2286000000</v>
      </c>
      <c r="Q940" s="27">
        <v>2603664000</v>
      </c>
    </row>
    <row r="941" spans="1:17" s="2" customFormat="1" x14ac:dyDescent="0.25">
      <c r="A941" s="31" t="s">
        <v>881</v>
      </c>
      <c r="B941" s="25">
        <v>385574130</v>
      </c>
      <c r="C941" s="25">
        <v>371615726</v>
      </c>
      <c r="D941" s="25">
        <v>106654584</v>
      </c>
      <c r="E941" s="26">
        <v>68</v>
      </c>
      <c r="F941" s="27">
        <v>265506811</v>
      </c>
      <c r="G941" s="26">
        <v>68</v>
      </c>
      <c r="H941" s="27">
        <v>265506811</v>
      </c>
      <c r="I941" s="26">
        <v>64</v>
      </c>
      <c r="J941" s="32">
        <v>259749075</v>
      </c>
      <c r="K941" s="28">
        <v>15</v>
      </c>
      <c r="L941" s="29">
        <v>27791662</v>
      </c>
      <c r="M941" s="28">
        <v>328.39412403259013</v>
      </c>
      <c r="N941" s="69">
        <v>648.76794333167197</v>
      </c>
      <c r="O941" s="28">
        <f t="shared" si="20"/>
        <v>1159.2889565217392</v>
      </c>
      <c r="P941" s="29">
        <v>132800000</v>
      </c>
      <c r="Q941" s="27">
        <v>516518861</v>
      </c>
    </row>
    <row r="942" spans="1:17" s="2" customFormat="1" x14ac:dyDescent="0.25">
      <c r="A942" s="31" t="s">
        <v>882</v>
      </c>
      <c r="B942" s="25">
        <v>299253956</v>
      </c>
      <c r="C942" s="25">
        <v>249829812</v>
      </c>
      <c r="D942" s="25">
        <v>45477358.729999997</v>
      </c>
      <c r="E942" s="26">
        <v>38</v>
      </c>
      <c r="F942" s="27">
        <v>198799216</v>
      </c>
      <c r="G942" s="26">
        <v>38</v>
      </c>
      <c r="H942" s="27">
        <v>198799216</v>
      </c>
      <c r="I942" s="26">
        <v>36</v>
      </c>
      <c r="J942" s="27">
        <v>198031216</v>
      </c>
      <c r="K942" s="28">
        <v>3</v>
      </c>
      <c r="L942" s="29">
        <v>802000</v>
      </c>
      <c r="M942" s="28">
        <v>98.705390722337356</v>
      </c>
      <c r="N942" s="69">
        <v>281.47525208549109</v>
      </c>
      <c r="O942" s="28">
        <f t="shared" si="20"/>
        <v>494.31911663043473</v>
      </c>
      <c r="P942" s="29">
        <v>175716408</v>
      </c>
      <c r="Q942" s="29">
        <v>163693520</v>
      </c>
    </row>
    <row r="943" spans="1:17" s="2" customFormat="1" x14ac:dyDescent="0.25">
      <c r="A943" s="31" t="s">
        <v>883</v>
      </c>
      <c r="B943" s="25">
        <v>121828650</v>
      </c>
      <c r="C943" s="25">
        <v>65530987.70000001</v>
      </c>
      <c r="D943" s="25">
        <v>23752808.390000001</v>
      </c>
      <c r="E943" s="26">
        <v>32</v>
      </c>
      <c r="F943" s="27">
        <v>67411480.019999996</v>
      </c>
      <c r="G943" s="26">
        <v>32</v>
      </c>
      <c r="H943" s="27">
        <v>67411480.019999996</v>
      </c>
      <c r="I943" s="26">
        <v>27</v>
      </c>
      <c r="J943" s="27">
        <v>59384859.240000002</v>
      </c>
      <c r="K943" s="28">
        <v>0</v>
      </c>
      <c r="L943" s="29">
        <v>0</v>
      </c>
      <c r="M943" s="28">
        <v>104.09513313409573</v>
      </c>
      <c r="N943" s="69">
        <v>135.81762486326519</v>
      </c>
      <c r="O943" s="28">
        <f t="shared" si="20"/>
        <v>258.18269989130437</v>
      </c>
      <c r="P943" s="29">
        <v>312856000</v>
      </c>
      <c r="Q943" s="27">
        <v>126544028</v>
      </c>
    </row>
    <row r="944" spans="1:17" s="2" customFormat="1" x14ac:dyDescent="0.25">
      <c r="A944" s="31" t="s">
        <v>884</v>
      </c>
      <c r="B944" s="25">
        <v>123507842</v>
      </c>
      <c r="C944" s="25">
        <v>102221124.92999999</v>
      </c>
      <c r="D944" s="25">
        <v>9418045.6699999999</v>
      </c>
      <c r="E944" s="26">
        <v>13</v>
      </c>
      <c r="F944" s="27">
        <v>103859257.84999999</v>
      </c>
      <c r="G944" s="26">
        <v>13</v>
      </c>
      <c r="H944" s="27">
        <v>103859257.84999999</v>
      </c>
      <c r="I944" s="26">
        <v>11</v>
      </c>
      <c r="J944" s="27">
        <v>94545914.159999996</v>
      </c>
      <c r="K944" s="28">
        <v>0</v>
      </c>
      <c r="L944" s="29">
        <v>0</v>
      </c>
      <c r="M944" s="28">
        <v>27.384169042696964</v>
      </c>
      <c r="N944" s="69">
        <v>64.495527489987083</v>
      </c>
      <c r="O944" s="28">
        <f t="shared" si="20"/>
        <v>102.37006163043478</v>
      </c>
      <c r="P944" s="29">
        <v>151006917</v>
      </c>
      <c r="Q944" s="27">
        <v>75394313</v>
      </c>
    </row>
    <row r="945" spans="1:17" s="2" customFormat="1" x14ac:dyDescent="0.25">
      <c r="A945" s="31" t="s">
        <v>885</v>
      </c>
      <c r="B945" s="25">
        <v>1348480707</v>
      </c>
      <c r="C945" s="25">
        <v>1248507183</v>
      </c>
      <c r="D945" s="25">
        <v>104109266.83</v>
      </c>
      <c r="E945" s="26">
        <v>372</v>
      </c>
      <c r="F945" s="27">
        <v>1134120518</v>
      </c>
      <c r="G945" s="26">
        <v>372</v>
      </c>
      <c r="H945" s="27">
        <v>1134120518</v>
      </c>
      <c r="I945" s="26">
        <v>255</v>
      </c>
      <c r="J945" s="27">
        <v>770099453</v>
      </c>
      <c r="K945" s="28">
        <v>39</v>
      </c>
      <c r="L945" s="29">
        <v>15418046</v>
      </c>
      <c r="M945" s="28">
        <v>455.51718114198485</v>
      </c>
      <c r="N945" s="69">
        <v>848.90554076291357</v>
      </c>
      <c r="O945" s="28">
        <f t="shared" si="20"/>
        <v>1131.6224655434783</v>
      </c>
      <c r="P945" s="29">
        <v>682000000</v>
      </c>
      <c r="Q945" s="27">
        <v>366420000</v>
      </c>
    </row>
    <row r="946" spans="1:17" s="2" customFormat="1" x14ac:dyDescent="0.25">
      <c r="A946" s="31" t="s">
        <v>886</v>
      </c>
      <c r="B946" s="25">
        <v>907756775</v>
      </c>
      <c r="C946" s="25">
        <v>823907556.97000027</v>
      </c>
      <c r="D946" s="25">
        <v>89490258.310000002</v>
      </c>
      <c r="E946" s="26">
        <v>323</v>
      </c>
      <c r="F946" s="27">
        <v>803208815.77999997</v>
      </c>
      <c r="G946" s="26">
        <v>323</v>
      </c>
      <c r="H946" s="27">
        <v>803208815.77999997</v>
      </c>
      <c r="I946" s="26">
        <v>150</v>
      </c>
      <c r="J946" s="27">
        <v>466547576.63</v>
      </c>
      <c r="K946" s="28">
        <v>0</v>
      </c>
      <c r="L946" s="29">
        <v>0</v>
      </c>
      <c r="M946" s="28">
        <v>259.11087717221301</v>
      </c>
      <c r="N946" s="69">
        <v>510.22581898145893</v>
      </c>
      <c r="O946" s="28">
        <f t="shared" si="20"/>
        <v>972.72019902173918</v>
      </c>
      <c r="P946" s="29">
        <v>306500000</v>
      </c>
      <c r="Q946" s="27">
        <v>418397625</v>
      </c>
    </row>
    <row r="947" spans="1:17" s="2" customFormat="1" x14ac:dyDescent="0.25">
      <c r="A947" s="31" t="s">
        <v>887</v>
      </c>
      <c r="B947" s="25">
        <v>125746380</v>
      </c>
      <c r="C947" s="25">
        <v>98324690.969999999</v>
      </c>
      <c r="D947" s="25">
        <v>5571250.8100000005</v>
      </c>
      <c r="E947" s="26">
        <v>14</v>
      </c>
      <c r="F947" s="27">
        <v>47104405.189999998</v>
      </c>
      <c r="G947" s="26">
        <v>14</v>
      </c>
      <c r="H947" s="27">
        <v>47104405.189999998</v>
      </c>
      <c r="I947" s="26">
        <v>12</v>
      </c>
      <c r="J947" s="27">
        <v>41061763.189999998</v>
      </c>
      <c r="K947" s="28">
        <v>0</v>
      </c>
      <c r="L947" s="29">
        <v>0</v>
      </c>
      <c r="M947" s="28">
        <v>13.923463003005999</v>
      </c>
      <c r="N947" s="69">
        <v>44.459926828834114</v>
      </c>
      <c r="O947" s="28">
        <f t="shared" si="20"/>
        <v>60.557074021739133</v>
      </c>
      <c r="P947" s="29">
        <v>97400000</v>
      </c>
      <c r="Q947" s="27">
        <v>139429495</v>
      </c>
    </row>
    <row r="948" spans="1:17" s="2" customFormat="1" x14ac:dyDescent="0.25">
      <c r="A948" s="31" t="s">
        <v>888</v>
      </c>
      <c r="B948" s="25">
        <v>178878631</v>
      </c>
      <c r="C948" s="25">
        <v>172706553</v>
      </c>
      <c r="D948" s="25">
        <v>38216786.109999999</v>
      </c>
      <c r="E948" s="26">
        <v>67</v>
      </c>
      <c r="F948" s="27">
        <v>173136553</v>
      </c>
      <c r="G948" s="26">
        <v>67</v>
      </c>
      <c r="H948" s="27">
        <v>173136553</v>
      </c>
      <c r="I948" s="26">
        <v>63</v>
      </c>
      <c r="J948" s="27">
        <v>171236332</v>
      </c>
      <c r="K948" s="28">
        <v>0</v>
      </c>
      <c r="L948" s="29">
        <v>0</v>
      </c>
      <c r="M948" s="28">
        <v>104.58439810509557</v>
      </c>
      <c r="N948" s="69">
        <v>225.87056999210807</v>
      </c>
      <c r="O948" s="28">
        <f t="shared" si="20"/>
        <v>415.3998490217391</v>
      </c>
      <c r="P948" s="29">
        <v>349524100</v>
      </c>
      <c r="Q948" s="23">
        <v>206687410</v>
      </c>
    </row>
    <row r="949" spans="1:17" s="2" customFormat="1" x14ac:dyDescent="0.25">
      <c r="A949" s="31" t="s">
        <v>889</v>
      </c>
      <c r="B949" s="25">
        <v>935592704</v>
      </c>
      <c r="C949" s="25">
        <v>914909886.00000012</v>
      </c>
      <c r="D949" s="25">
        <v>406454634.58999997</v>
      </c>
      <c r="E949" s="26">
        <v>501</v>
      </c>
      <c r="F949" s="27">
        <v>747562429</v>
      </c>
      <c r="G949" s="26">
        <v>501</v>
      </c>
      <c r="H949" s="27">
        <v>747562429</v>
      </c>
      <c r="I949" s="26">
        <v>497</v>
      </c>
      <c r="J949" s="27">
        <v>745762176</v>
      </c>
      <c r="K949" s="28">
        <v>189</v>
      </c>
      <c r="L949" s="29">
        <v>246282708.97</v>
      </c>
      <c r="M949" s="28">
        <v>750.50159822599517</v>
      </c>
      <c r="N949" s="69">
        <v>2313.5596444137896</v>
      </c>
      <c r="O949" s="28">
        <f t="shared" si="20"/>
        <v>4417.9851585869565</v>
      </c>
      <c r="P949" s="29">
        <v>814000000</v>
      </c>
      <c r="Q949" s="27">
        <v>1176621100</v>
      </c>
    </row>
    <row r="950" spans="1:17" s="2" customFormat="1" x14ac:dyDescent="0.25">
      <c r="A950" s="31" t="s">
        <v>890</v>
      </c>
      <c r="B950" s="25">
        <v>657727707</v>
      </c>
      <c r="C950" s="25">
        <v>596698569.23999989</v>
      </c>
      <c r="D950" s="25">
        <v>193628421.61000007</v>
      </c>
      <c r="E950" s="26">
        <v>803</v>
      </c>
      <c r="F950" s="27">
        <v>505384870.21000004</v>
      </c>
      <c r="G950" s="26">
        <v>803</v>
      </c>
      <c r="H950" s="27">
        <v>505384870.21000004</v>
      </c>
      <c r="I950" s="26">
        <v>707</v>
      </c>
      <c r="J950" s="27">
        <v>473599503.11000001</v>
      </c>
      <c r="K950" s="28">
        <v>236</v>
      </c>
      <c r="L950" s="29">
        <v>130936691.20999999</v>
      </c>
      <c r="M950" s="28">
        <v>359.00146463564522</v>
      </c>
      <c r="N950" s="69">
        <v>1100.8344522960376</v>
      </c>
      <c r="O950" s="28">
        <f t="shared" si="20"/>
        <v>2104.6567566304357</v>
      </c>
      <c r="P950" s="29">
        <v>817012984</v>
      </c>
      <c r="Q950" s="27">
        <v>571011700</v>
      </c>
    </row>
    <row r="951" spans="1:17" s="2" customFormat="1" x14ac:dyDescent="0.25">
      <c r="A951" s="31" t="s">
        <v>891</v>
      </c>
      <c r="B951" s="25">
        <v>357623007</v>
      </c>
      <c r="C951" s="25">
        <v>354778951.64999998</v>
      </c>
      <c r="D951" s="25">
        <v>210875457.30000001</v>
      </c>
      <c r="E951" s="26">
        <v>232</v>
      </c>
      <c r="F951" s="27">
        <v>353283558.37</v>
      </c>
      <c r="G951" s="26">
        <v>232</v>
      </c>
      <c r="H951" s="27">
        <v>353283558.37</v>
      </c>
      <c r="I951" s="26">
        <v>191</v>
      </c>
      <c r="J951" s="27">
        <v>324679819.86000001</v>
      </c>
      <c r="K951" s="28">
        <v>48</v>
      </c>
      <c r="L951" s="29">
        <v>43233765.630000003</v>
      </c>
      <c r="M951" s="28">
        <v>507.26526760325618</v>
      </c>
      <c r="N951" s="69">
        <v>1154.3827820668087</v>
      </c>
      <c r="O951" s="28">
        <f t="shared" si="20"/>
        <v>2292.1245358695655</v>
      </c>
      <c r="P951" s="29">
        <v>479900000</v>
      </c>
      <c r="Q951" s="27">
        <v>397152122</v>
      </c>
    </row>
    <row r="952" spans="1:17" s="2" customFormat="1" x14ac:dyDescent="0.25">
      <c r="A952" s="31" t="s">
        <v>892</v>
      </c>
      <c r="B952" s="25">
        <v>348242169</v>
      </c>
      <c r="C952" s="25">
        <v>277696657.42000002</v>
      </c>
      <c r="D952" s="25">
        <v>41860202.280000001</v>
      </c>
      <c r="E952" s="26">
        <v>130</v>
      </c>
      <c r="F952" s="27">
        <v>450681736.91999996</v>
      </c>
      <c r="G952" s="26">
        <v>130</v>
      </c>
      <c r="H952" s="27">
        <v>450681736.91999996</v>
      </c>
      <c r="I952" s="26">
        <v>50</v>
      </c>
      <c r="J952" s="27">
        <v>204191873.13999999</v>
      </c>
      <c r="K952" s="28">
        <v>11</v>
      </c>
      <c r="L952" s="29">
        <v>3246670.64</v>
      </c>
      <c r="M952" s="28">
        <v>103.93280926210171</v>
      </c>
      <c r="N952" s="69">
        <v>238.67867257817232</v>
      </c>
      <c r="O952" s="28">
        <f t="shared" si="20"/>
        <v>455.00219869565217</v>
      </c>
      <c r="P952" s="29">
        <v>480000000</v>
      </c>
      <c r="Q952" s="27">
        <v>212487727</v>
      </c>
    </row>
    <row r="953" spans="1:17" s="2" customFormat="1" x14ac:dyDescent="0.25">
      <c r="A953" s="31" t="s">
        <v>893</v>
      </c>
      <c r="B953" s="25">
        <v>420829347</v>
      </c>
      <c r="C953" s="25">
        <v>388251994.33999997</v>
      </c>
      <c r="D953" s="25">
        <v>115257757.29000001</v>
      </c>
      <c r="E953" s="26">
        <v>46</v>
      </c>
      <c r="F953" s="27">
        <v>417524784.36000001</v>
      </c>
      <c r="G953" s="26">
        <v>46</v>
      </c>
      <c r="H953" s="27">
        <v>417524784.36000001</v>
      </c>
      <c r="I953" s="26">
        <v>33</v>
      </c>
      <c r="J953" s="27">
        <v>308995523.47000003</v>
      </c>
      <c r="K953" s="28">
        <v>2</v>
      </c>
      <c r="L953" s="29">
        <v>1563846.59</v>
      </c>
      <c r="M953" s="28">
        <v>281.23680164394096</v>
      </c>
      <c r="N953" s="69">
        <v>705.7434839276217</v>
      </c>
      <c r="O953" s="28">
        <f t="shared" si="20"/>
        <v>1252.8017096739131</v>
      </c>
      <c r="P953" s="29">
        <v>22700000</v>
      </c>
      <c r="Q953" s="27">
        <v>275032050</v>
      </c>
    </row>
    <row r="954" spans="1:17" s="2" customFormat="1" x14ac:dyDescent="0.25">
      <c r="A954" s="31" t="s">
        <v>894</v>
      </c>
      <c r="B954" s="25">
        <v>433016357</v>
      </c>
      <c r="C954" s="25">
        <v>354473518.8599999</v>
      </c>
      <c r="D954" s="25">
        <v>26949645.569999997</v>
      </c>
      <c r="E954" s="26">
        <v>52</v>
      </c>
      <c r="F954" s="27">
        <v>327512319.51999998</v>
      </c>
      <c r="G954" s="26">
        <v>52</v>
      </c>
      <c r="H954" s="27">
        <v>327512319.51999998</v>
      </c>
      <c r="I954" s="26">
        <v>34</v>
      </c>
      <c r="J954" s="27">
        <v>298404816.07999998</v>
      </c>
      <c r="K954" s="28">
        <v>0</v>
      </c>
      <c r="L954" s="29">
        <v>0</v>
      </c>
      <c r="M954" s="28">
        <v>80.97061034545402</v>
      </c>
      <c r="N954" s="69">
        <v>175.40473662356695</v>
      </c>
      <c r="O954" s="28">
        <f t="shared" si="20"/>
        <v>292.93093010869563</v>
      </c>
      <c r="P954" s="29">
        <v>1736600000</v>
      </c>
      <c r="Q954" s="23">
        <v>683170592</v>
      </c>
    </row>
    <row r="955" spans="1:17" s="2" customFormat="1" x14ac:dyDescent="0.25">
      <c r="A955" s="31" t="s">
        <v>895</v>
      </c>
      <c r="B955" s="25">
        <v>137552032</v>
      </c>
      <c r="C955" s="25">
        <v>131002031.99999999</v>
      </c>
      <c r="D955" s="25">
        <v>89478110.349999994</v>
      </c>
      <c r="E955" s="26">
        <v>73</v>
      </c>
      <c r="F955" s="27">
        <v>131002032</v>
      </c>
      <c r="G955" s="26">
        <v>73</v>
      </c>
      <c r="H955" s="27">
        <v>131002032</v>
      </c>
      <c r="I955" s="26">
        <v>72</v>
      </c>
      <c r="J955" s="27">
        <v>130902032</v>
      </c>
      <c r="K955" s="28">
        <v>58</v>
      </c>
      <c r="L955" s="29">
        <v>80643678.890000001</v>
      </c>
      <c r="M955" s="28">
        <v>171.05153622437007</v>
      </c>
      <c r="N955" s="69">
        <v>510.16056358520405</v>
      </c>
      <c r="O955" s="28">
        <f t="shared" si="20"/>
        <v>972.58815597826083</v>
      </c>
      <c r="P955" s="29">
        <v>60900000</v>
      </c>
      <c r="Q955" s="23">
        <v>54600857</v>
      </c>
    </row>
    <row r="956" spans="1:17" s="2" customFormat="1" x14ac:dyDescent="0.25">
      <c r="A956" s="31" t="s">
        <v>896</v>
      </c>
      <c r="B956" s="25">
        <v>415524777</v>
      </c>
      <c r="C956" s="25">
        <v>405253914</v>
      </c>
      <c r="D956" s="25">
        <v>99053758</v>
      </c>
      <c r="E956" s="26">
        <v>110</v>
      </c>
      <c r="F956" s="27">
        <v>272995865</v>
      </c>
      <c r="G956" s="26">
        <v>110</v>
      </c>
      <c r="H956" s="27">
        <v>272995865</v>
      </c>
      <c r="I956" s="26">
        <v>97</v>
      </c>
      <c r="J956" s="27">
        <v>237815781</v>
      </c>
      <c r="K956" s="28">
        <v>12</v>
      </c>
      <c r="L956" s="29">
        <v>25851592</v>
      </c>
      <c r="M956" s="28">
        <v>250.83498439358621</v>
      </c>
      <c r="N956" s="69">
        <v>636.16994590648108</v>
      </c>
      <c r="O956" s="28">
        <f t="shared" si="20"/>
        <v>1076.6712826086957</v>
      </c>
      <c r="P956" s="29">
        <v>480500000</v>
      </c>
      <c r="Q956" s="27">
        <v>245239830</v>
      </c>
    </row>
    <row r="957" spans="1:17" s="2" customFormat="1" x14ac:dyDescent="0.25">
      <c r="A957" s="31" t="s">
        <v>897</v>
      </c>
      <c r="B957" s="25">
        <v>386404367</v>
      </c>
      <c r="C957" s="25">
        <v>377605899.74999994</v>
      </c>
      <c r="D957" s="25">
        <v>38168284.389999993</v>
      </c>
      <c r="E957" s="26">
        <v>40</v>
      </c>
      <c r="F957" s="27">
        <v>187724372.58000001</v>
      </c>
      <c r="G957" s="26">
        <v>40</v>
      </c>
      <c r="H957" s="27">
        <v>187724372.58000001</v>
      </c>
      <c r="I957" s="26">
        <v>40</v>
      </c>
      <c r="J957" s="27">
        <v>187724372.58000001</v>
      </c>
      <c r="K957" s="28">
        <v>0</v>
      </c>
      <c r="L957" s="29">
        <v>0</v>
      </c>
      <c r="M957" s="28">
        <v>27.53239128337405</v>
      </c>
      <c r="N957" s="69">
        <v>212.23517225446537</v>
      </c>
      <c r="O957" s="28">
        <f t="shared" si="20"/>
        <v>414.87265641304339</v>
      </c>
      <c r="P957" s="29">
        <v>616616994</v>
      </c>
      <c r="Q957" s="23">
        <v>468567207</v>
      </c>
    </row>
    <row r="958" spans="1:17" s="2" customFormat="1" x14ac:dyDescent="0.25">
      <c r="A958" s="31" t="s">
        <v>898</v>
      </c>
      <c r="B958" s="25">
        <v>854995217</v>
      </c>
      <c r="C958" s="25">
        <v>774491498.4599998</v>
      </c>
      <c r="D958" s="25">
        <v>214310465.47000003</v>
      </c>
      <c r="E958" s="26">
        <v>494</v>
      </c>
      <c r="F958" s="27">
        <v>695135349.46000004</v>
      </c>
      <c r="G958" s="26">
        <v>494</v>
      </c>
      <c r="H958" s="27">
        <v>695135349.46000004</v>
      </c>
      <c r="I958" s="26">
        <v>426</v>
      </c>
      <c r="J958" s="27">
        <v>658239934.46000004</v>
      </c>
      <c r="K958" s="28">
        <v>189</v>
      </c>
      <c r="L958" s="29">
        <v>117655258.17</v>
      </c>
      <c r="M958" s="28">
        <v>476.33646030587329</v>
      </c>
      <c r="N958" s="69">
        <v>1229.57739091699</v>
      </c>
      <c r="O958" s="28">
        <f t="shared" si="20"/>
        <v>2329.4615811956523</v>
      </c>
      <c r="P958" s="29">
        <v>371189875</v>
      </c>
      <c r="Q958" s="27">
        <v>232295135</v>
      </c>
    </row>
    <row r="959" spans="1:17" s="2" customFormat="1" x14ac:dyDescent="0.25">
      <c r="A959" s="31" t="s">
        <v>899</v>
      </c>
      <c r="B959" s="25">
        <v>505550989</v>
      </c>
      <c r="C959" s="25">
        <v>501942253.81999999</v>
      </c>
      <c r="D959" s="25">
        <v>228447479.19</v>
      </c>
      <c r="E959" s="26">
        <v>142</v>
      </c>
      <c r="F959" s="27">
        <v>340205523.81999999</v>
      </c>
      <c r="G959" s="26">
        <v>142</v>
      </c>
      <c r="H959" s="27">
        <v>340205523.81999999</v>
      </c>
      <c r="I959" s="26">
        <v>136</v>
      </c>
      <c r="J959" s="27">
        <v>334199335.81999999</v>
      </c>
      <c r="K959" s="28">
        <v>65</v>
      </c>
      <c r="L959" s="29">
        <v>117462363.48</v>
      </c>
      <c r="M959" s="28">
        <v>477.39890375475949</v>
      </c>
      <c r="N959" s="69">
        <v>1301.8382825129647</v>
      </c>
      <c r="O959" s="28">
        <f t="shared" si="20"/>
        <v>2483.124773804348</v>
      </c>
      <c r="P959" s="29">
        <v>559420000</v>
      </c>
      <c r="Q959" s="27">
        <v>357148145</v>
      </c>
    </row>
    <row r="960" spans="1:17" s="2" customFormat="1" x14ac:dyDescent="0.25">
      <c r="A960" s="31" t="s">
        <v>900</v>
      </c>
      <c r="B960" s="25">
        <v>354564343</v>
      </c>
      <c r="C960" s="25">
        <v>338527623</v>
      </c>
      <c r="D960" s="25">
        <v>134431642</v>
      </c>
      <c r="E960" s="26">
        <v>77</v>
      </c>
      <c r="F960" s="27">
        <v>292584063</v>
      </c>
      <c r="G960" s="26">
        <v>77</v>
      </c>
      <c r="H960" s="27">
        <v>292584063</v>
      </c>
      <c r="I960" s="26">
        <v>68</v>
      </c>
      <c r="J960" s="27">
        <v>281466458</v>
      </c>
      <c r="K960" s="28">
        <v>13</v>
      </c>
      <c r="L960" s="29">
        <v>30559200</v>
      </c>
      <c r="M960" s="28">
        <v>392.30478856471802</v>
      </c>
      <c r="N960" s="69">
        <v>821.20278355727112</v>
      </c>
      <c r="O960" s="28">
        <f t="shared" si="20"/>
        <v>1461.2135000000001</v>
      </c>
      <c r="P960" s="29">
        <v>331100000</v>
      </c>
      <c r="Q960" s="27">
        <v>313562856</v>
      </c>
    </row>
    <row r="961" spans="1:17" s="2" customFormat="1" x14ac:dyDescent="0.25">
      <c r="A961" s="31" t="s">
        <v>901</v>
      </c>
      <c r="B961" s="25">
        <v>638602917.53999996</v>
      </c>
      <c r="C961" s="25">
        <v>634425732.24000037</v>
      </c>
      <c r="D961" s="25">
        <v>176389500.01999998</v>
      </c>
      <c r="E961" s="26">
        <v>206</v>
      </c>
      <c r="F961" s="27">
        <v>486691874.70999998</v>
      </c>
      <c r="G961" s="26">
        <v>206</v>
      </c>
      <c r="H961" s="27">
        <v>486691874.70999998</v>
      </c>
      <c r="I961" s="26">
        <v>193</v>
      </c>
      <c r="J961" s="27">
        <v>475514497.01999998</v>
      </c>
      <c r="K961" s="28">
        <v>100</v>
      </c>
      <c r="L961" s="29">
        <v>173959766.38999999</v>
      </c>
      <c r="M961" s="28">
        <v>273.17100796162208</v>
      </c>
      <c r="N961" s="69">
        <v>969.86497213707639</v>
      </c>
      <c r="O961" s="28">
        <f t="shared" si="20"/>
        <v>1917.2771741304346</v>
      </c>
      <c r="P961" s="29">
        <v>339980858</v>
      </c>
      <c r="Q961" s="27">
        <v>511622339</v>
      </c>
    </row>
    <row r="962" spans="1:17" s="2" customFormat="1" x14ac:dyDescent="0.25">
      <c r="A962" s="31" t="s">
        <v>902</v>
      </c>
      <c r="B962" s="25">
        <v>212470571</v>
      </c>
      <c r="C962" s="25">
        <v>203342725</v>
      </c>
      <c r="D962" s="25">
        <v>60754423.449999996</v>
      </c>
      <c r="E962" s="26">
        <v>75</v>
      </c>
      <c r="F962" s="27">
        <v>174433803</v>
      </c>
      <c r="G962" s="26">
        <v>75</v>
      </c>
      <c r="H962" s="27">
        <v>174433803</v>
      </c>
      <c r="I962" s="26">
        <v>68</v>
      </c>
      <c r="J962" s="27">
        <v>162237239</v>
      </c>
      <c r="K962" s="28">
        <v>19</v>
      </c>
      <c r="L962" s="29">
        <v>13722491</v>
      </c>
      <c r="M962" s="28">
        <v>186.77067751498731</v>
      </c>
      <c r="N962" s="69">
        <v>350.95582102898271</v>
      </c>
      <c r="O962" s="28">
        <f t="shared" si="20"/>
        <v>660.37416793478258</v>
      </c>
      <c r="P962" s="29">
        <v>119000000</v>
      </c>
      <c r="Q962" s="27">
        <v>111362960</v>
      </c>
    </row>
    <row r="963" spans="1:17" s="2" customFormat="1" x14ac:dyDescent="0.25">
      <c r="A963" s="31" t="s">
        <v>903</v>
      </c>
      <c r="B963" s="25">
        <v>231739279</v>
      </c>
      <c r="C963" s="25">
        <v>199342846</v>
      </c>
      <c r="D963" s="25">
        <v>76850906.599999994</v>
      </c>
      <c r="E963" s="26">
        <v>62</v>
      </c>
      <c r="F963" s="27">
        <v>166767480</v>
      </c>
      <c r="G963" s="26">
        <v>62</v>
      </c>
      <c r="H963" s="27">
        <v>166767480</v>
      </c>
      <c r="I963" s="26">
        <v>58</v>
      </c>
      <c r="J963" s="27">
        <v>165267047</v>
      </c>
      <c r="K963" s="28">
        <v>12</v>
      </c>
      <c r="L963" s="29">
        <v>28008889</v>
      </c>
      <c r="M963" s="28">
        <v>209.78000833706545</v>
      </c>
      <c r="N963" s="69">
        <v>424.16984234025091</v>
      </c>
      <c r="O963" s="28">
        <f t="shared" si="20"/>
        <v>835.33594130434778</v>
      </c>
      <c r="P963" s="29">
        <v>200986229</v>
      </c>
      <c r="Q963" s="27">
        <v>217358620</v>
      </c>
    </row>
    <row r="964" spans="1:17" s="2" customFormat="1" x14ac:dyDescent="0.25">
      <c r="A964" s="31" t="s">
        <v>904</v>
      </c>
      <c r="B964" s="25">
        <v>201352460</v>
      </c>
      <c r="C964" s="25">
        <v>192938147</v>
      </c>
      <c r="D964" s="25">
        <v>31066586.850000001</v>
      </c>
      <c r="E964" s="26">
        <v>30</v>
      </c>
      <c r="F964" s="27">
        <v>127854579</v>
      </c>
      <c r="G964" s="26">
        <v>30</v>
      </c>
      <c r="H964" s="27">
        <v>127854579</v>
      </c>
      <c r="I964" s="26">
        <v>18</v>
      </c>
      <c r="J964" s="27">
        <v>85196234</v>
      </c>
      <c r="K964" s="28">
        <v>2</v>
      </c>
      <c r="L964" s="29">
        <v>4475244</v>
      </c>
      <c r="M964" s="28">
        <v>91.349042903692421</v>
      </c>
      <c r="N964" s="69">
        <v>182.16363794907471</v>
      </c>
      <c r="O964" s="28">
        <f t="shared" si="20"/>
        <v>337.68029184782608</v>
      </c>
      <c r="P964" s="29">
        <v>81600000</v>
      </c>
      <c r="Q964" s="27">
        <v>112136307</v>
      </c>
    </row>
    <row r="965" spans="1:17" s="2" customFormat="1" x14ac:dyDescent="0.25">
      <c r="A965" s="31" t="s">
        <v>905</v>
      </c>
      <c r="B965" s="25">
        <v>129440556</v>
      </c>
      <c r="C965" s="25">
        <v>127584542.39999998</v>
      </c>
      <c r="D965" s="25">
        <v>46306216.269999988</v>
      </c>
      <c r="E965" s="26">
        <v>27</v>
      </c>
      <c r="F965" s="27">
        <v>118388219.65000001</v>
      </c>
      <c r="G965" s="26">
        <v>27</v>
      </c>
      <c r="H965" s="27">
        <v>118388219.65000001</v>
      </c>
      <c r="I965" s="26">
        <v>27</v>
      </c>
      <c r="J965" s="27">
        <v>118388219.65000001</v>
      </c>
      <c r="K965" s="28">
        <v>9</v>
      </c>
      <c r="L965" s="29">
        <v>25218324.219999999</v>
      </c>
      <c r="M965" s="28">
        <v>112.30761245240063</v>
      </c>
      <c r="N965" s="69">
        <v>278.16963288666</v>
      </c>
      <c r="O965" s="28">
        <f t="shared" si="20"/>
        <v>503.32843771739118</v>
      </c>
      <c r="P965" s="29">
        <v>44620000</v>
      </c>
      <c r="Q965" s="27">
        <v>71966700</v>
      </c>
    </row>
    <row r="966" spans="1:17" s="2" customFormat="1" x14ac:dyDescent="0.25">
      <c r="A966" s="31" t="s">
        <v>906</v>
      </c>
      <c r="B966" s="25">
        <v>651774480</v>
      </c>
      <c r="C966" s="25">
        <v>588109982</v>
      </c>
      <c r="D966" s="25">
        <v>137605046.40000001</v>
      </c>
      <c r="E966" s="26">
        <v>102</v>
      </c>
      <c r="F966" s="27">
        <v>525735586</v>
      </c>
      <c r="G966" s="26">
        <v>102</v>
      </c>
      <c r="H966" s="27">
        <v>525735586</v>
      </c>
      <c r="I966" s="26">
        <v>46</v>
      </c>
      <c r="J966" s="27">
        <v>420185632</v>
      </c>
      <c r="K966" s="28">
        <v>2</v>
      </c>
      <c r="L966" s="29">
        <v>3109600</v>
      </c>
      <c r="M966" s="28">
        <v>194.12502180536902</v>
      </c>
      <c r="N966" s="69">
        <v>788.56846976746533</v>
      </c>
      <c r="O966" s="28">
        <f t="shared" si="20"/>
        <v>1495.7070260869566</v>
      </c>
      <c r="P966" s="29">
        <v>1570653801</v>
      </c>
      <c r="Q966" s="27">
        <v>1243926519</v>
      </c>
    </row>
    <row r="967" spans="1:17" s="2" customFormat="1" x14ac:dyDescent="0.25">
      <c r="A967" s="31" t="s">
        <v>907</v>
      </c>
      <c r="B967" s="25">
        <v>252644377</v>
      </c>
      <c r="C967" s="25">
        <v>246183192.44</v>
      </c>
      <c r="D967" s="25">
        <v>56812632.910000004</v>
      </c>
      <c r="E967" s="26">
        <v>85</v>
      </c>
      <c r="F967" s="27">
        <v>242090477.44</v>
      </c>
      <c r="G967" s="26">
        <v>85</v>
      </c>
      <c r="H967" s="27">
        <v>242090477.44</v>
      </c>
      <c r="I967" s="26">
        <v>20</v>
      </c>
      <c r="J967" s="27">
        <v>158993745.69</v>
      </c>
      <c r="K967" s="28">
        <v>0</v>
      </c>
      <c r="L967" s="29">
        <v>0</v>
      </c>
      <c r="M967" s="28">
        <v>148.486813874891</v>
      </c>
      <c r="N967" s="69">
        <v>349.00290178003439</v>
      </c>
      <c r="O967" s="28">
        <f t="shared" si="20"/>
        <v>617.52861858695655</v>
      </c>
      <c r="P967" s="29">
        <v>93489000</v>
      </c>
      <c r="Q967" s="27">
        <v>29301379</v>
      </c>
    </row>
    <row r="968" spans="1:17" s="2" customFormat="1" x14ac:dyDescent="0.25">
      <c r="A968" s="31" t="s">
        <v>908</v>
      </c>
      <c r="B968" s="25">
        <v>950468723</v>
      </c>
      <c r="C968" s="25">
        <v>944258723</v>
      </c>
      <c r="D968" s="25">
        <v>182362320</v>
      </c>
      <c r="E968" s="26">
        <v>317</v>
      </c>
      <c r="F968" s="27">
        <v>651125352</v>
      </c>
      <c r="G968" s="26">
        <v>317</v>
      </c>
      <c r="H968" s="27">
        <v>651125352</v>
      </c>
      <c r="I968" s="26">
        <v>303</v>
      </c>
      <c r="J968" s="27">
        <v>636687850</v>
      </c>
      <c r="K968" s="28">
        <v>77</v>
      </c>
      <c r="L968" s="29">
        <v>63762442.469999999</v>
      </c>
      <c r="M968" s="28">
        <v>474.0087050487756</v>
      </c>
      <c r="N968" s="69">
        <v>1114.6926498777405</v>
      </c>
      <c r="O968" s="28">
        <f t="shared" si="20"/>
        <v>1982.1991304347825</v>
      </c>
      <c r="P968" s="29">
        <v>2159053344</v>
      </c>
      <c r="Q968" s="27">
        <v>1266019341</v>
      </c>
    </row>
    <row r="969" spans="1:17" s="2" customFormat="1" x14ac:dyDescent="0.25">
      <c r="A969" s="31" t="s">
        <v>909</v>
      </c>
      <c r="B969" s="25">
        <v>730409684</v>
      </c>
      <c r="C969" s="25">
        <v>701670592</v>
      </c>
      <c r="D969" s="25">
        <v>176274552</v>
      </c>
      <c r="E969" s="26">
        <v>347</v>
      </c>
      <c r="F969" s="27">
        <v>760030624</v>
      </c>
      <c r="G969" s="26">
        <v>347</v>
      </c>
      <c r="H969" s="27">
        <v>760030624</v>
      </c>
      <c r="I969" s="26">
        <v>272</v>
      </c>
      <c r="J969" s="27">
        <v>644954978</v>
      </c>
      <c r="K969" s="28">
        <v>28</v>
      </c>
      <c r="L969" s="29">
        <v>49408290</v>
      </c>
      <c r="M969" s="28">
        <v>635.22335816454347</v>
      </c>
      <c r="N969" s="69">
        <v>1058.1131255010232</v>
      </c>
      <c r="O969" s="28">
        <f t="shared" si="20"/>
        <v>1916.0277391304348</v>
      </c>
      <c r="P969" s="29">
        <v>1212000000</v>
      </c>
      <c r="Q969" s="27">
        <v>681279000</v>
      </c>
    </row>
    <row r="970" spans="1:17" s="2" customFormat="1" x14ac:dyDescent="0.25">
      <c r="A970" s="31" t="s">
        <v>910</v>
      </c>
      <c r="B970" s="25">
        <v>167146497</v>
      </c>
      <c r="C970" s="25">
        <v>167146497</v>
      </c>
      <c r="D970" s="25">
        <v>74128073.659999996</v>
      </c>
      <c r="E970" s="26">
        <v>122</v>
      </c>
      <c r="F970" s="27">
        <v>133782844.86999999</v>
      </c>
      <c r="G970" s="26">
        <v>122</v>
      </c>
      <c r="H970" s="27">
        <v>133782844.86999999</v>
      </c>
      <c r="I970" s="26">
        <v>118</v>
      </c>
      <c r="J970" s="27">
        <v>132313095.98999999</v>
      </c>
      <c r="K970" s="28">
        <v>1</v>
      </c>
      <c r="L970" s="29">
        <v>626623</v>
      </c>
      <c r="M970" s="28">
        <v>184.25799444646455</v>
      </c>
      <c r="N970" s="69">
        <v>414.58687416701525</v>
      </c>
      <c r="O970" s="28">
        <f t="shared" si="20"/>
        <v>805.73993108695652</v>
      </c>
      <c r="P970" s="29">
        <v>39650000</v>
      </c>
      <c r="Q970" s="27">
        <v>43837528</v>
      </c>
    </row>
    <row r="971" spans="1:17" s="2" customFormat="1" x14ac:dyDescent="0.25">
      <c r="A971" s="31" t="s">
        <v>911</v>
      </c>
      <c r="B971" s="25">
        <v>919627030</v>
      </c>
      <c r="C971" s="25">
        <v>741228916.53000009</v>
      </c>
      <c r="D971" s="25">
        <v>114506071.45000002</v>
      </c>
      <c r="E971" s="26">
        <v>205</v>
      </c>
      <c r="F971" s="27">
        <v>453829373.75</v>
      </c>
      <c r="G971" s="26">
        <v>205</v>
      </c>
      <c r="H971" s="27">
        <v>453829373.75</v>
      </c>
      <c r="I971" s="26">
        <v>201</v>
      </c>
      <c r="J971" s="27">
        <v>451918507.16000003</v>
      </c>
      <c r="K971" s="28">
        <v>63</v>
      </c>
      <c r="L971" s="29">
        <v>48751773.109999999</v>
      </c>
      <c r="M971" s="28">
        <v>287.0362722169541</v>
      </c>
      <c r="N971" s="69">
        <v>695.51097401485413</v>
      </c>
      <c r="O971" s="28">
        <f t="shared" si="20"/>
        <v>1244.6312114130437</v>
      </c>
      <c r="P971" s="29">
        <v>684000000</v>
      </c>
      <c r="Q971" s="27">
        <v>449281785</v>
      </c>
    </row>
    <row r="972" spans="1:17" s="2" customFormat="1" x14ac:dyDescent="0.25">
      <c r="A972" s="31" t="s">
        <v>912</v>
      </c>
      <c r="B972" s="25">
        <v>464655225</v>
      </c>
      <c r="C972" s="25">
        <v>439455980</v>
      </c>
      <c r="D972" s="25">
        <v>239625359.32999998</v>
      </c>
      <c r="E972" s="26">
        <v>183</v>
      </c>
      <c r="F972" s="27">
        <v>414565087</v>
      </c>
      <c r="G972" s="26">
        <v>183</v>
      </c>
      <c r="H972" s="27">
        <v>414565087</v>
      </c>
      <c r="I972" s="26">
        <v>162</v>
      </c>
      <c r="J972" s="27">
        <v>409308634</v>
      </c>
      <c r="K972" s="28">
        <v>45</v>
      </c>
      <c r="L972" s="29">
        <v>62336288</v>
      </c>
      <c r="M972" s="28">
        <v>530.1770177848199</v>
      </c>
      <c r="N972" s="69">
        <v>1362.0237618003366</v>
      </c>
      <c r="O972" s="28">
        <f t="shared" si="20"/>
        <v>2604.6234709782607</v>
      </c>
      <c r="P972" s="29">
        <v>196736000</v>
      </c>
      <c r="Q972" s="23">
        <v>189898551</v>
      </c>
    </row>
    <row r="973" spans="1:17" s="2" customFormat="1" x14ac:dyDescent="0.25">
      <c r="A973" s="31" t="s">
        <v>913</v>
      </c>
      <c r="B973" s="25">
        <v>275930284</v>
      </c>
      <c r="C973" s="25">
        <v>261830904.05000004</v>
      </c>
      <c r="D973" s="25">
        <v>113466893.05000001</v>
      </c>
      <c r="E973" s="26">
        <v>246</v>
      </c>
      <c r="F973" s="27">
        <v>203560133.79000002</v>
      </c>
      <c r="G973" s="26">
        <v>246</v>
      </c>
      <c r="H973" s="27">
        <v>203560133.79000002</v>
      </c>
      <c r="I973" s="26">
        <v>229</v>
      </c>
      <c r="J973" s="27">
        <v>189541834.05000001</v>
      </c>
      <c r="K973" s="28">
        <v>2</v>
      </c>
      <c r="L973" s="29">
        <v>2682483.7200000002</v>
      </c>
      <c r="M973" s="28">
        <v>262.80255598751353</v>
      </c>
      <c r="N973" s="69">
        <v>665.02470011293167</v>
      </c>
      <c r="O973" s="28">
        <f t="shared" si="20"/>
        <v>1233.3357940217393</v>
      </c>
      <c r="P973" s="29">
        <v>498724625</v>
      </c>
      <c r="Q973" s="27">
        <v>417036684</v>
      </c>
    </row>
    <row r="974" spans="1:17" s="2" customFormat="1" x14ac:dyDescent="0.25">
      <c r="A974" s="31" t="s">
        <v>914</v>
      </c>
      <c r="B974" s="25">
        <v>1027679012</v>
      </c>
      <c r="C974" s="25">
        <v>1023005447.12</v>
      </c>
      <c r="D974" s="25">
        <v>247599899.96999997</v>
      </c>
      <c r="E974" s="26">
        <v>301</v>
      </c>
      <c r="F974" s="27">
        <v>1021751512.12</v>
      </c>
      <c r="G974" s="26">
        <v>301</v>
      </c>
      <c r="H974" s="27">
        <v>1021751512.12</v>
      </c>
      <c r="I974" s="26">
        <v>270</v>
      </c>
      <c r="J974" s="27">
        <v>876727622.12</v>
      </c>
      <c r="K974" s="28">
        <v>85</v>
      </c>
      <c r="L974" s="29">
        <v>131246578.12</v>
      </c>
      <c r="M974" s="28">
        <v>748.3096145578055</v>
      </c>
      <c r="N974" s="69">
        <v>1425.525939453667</v>
      </c>
      <c r="O974" s="28">
        <f t="shared" si="20"/>
        <v>2691.3032605434778</v>
      </c>
      <c r="P974" s="29">
        <v>1670000000</v>
      </c>
      <c r="Q974" s="27">
        <v>879258848</v>
      </c>
    </row>
    <row r="975" spans="1:17" s="2" customFormat="1" x14ac:dyDescent="0.25">
      <c r="A975" s="31" t="s">
        <v>915</v>
      </c>
      <c r="B975" s="25">
        <v>137445725</v>
      </c>
      <c r="C975" s="25">
        <v>125691594.89999999</v>
      </c>
      <c r="D975" s="25">
        <v>46173393.349999994</v>
      </c>
      <c r="E975" s="26">
        <v>54</v>
      </c>
      <c r="F975" s="27">
        <v>125418048.94</v>
      </c>
      <c r="G975" s="26">
        <v>54</v>
      </c>
      <c r="H975" s="27">
        <v>125418048.94</v>
      </c>
      <c r="I975" s="26">
        <v>52</v>
      </c>
      <c r="J975" s="27">
        <v>121238941.42</v>
      </c>
      <c r="K975" s="28">
        <v>20</v>
      </c>
      <c r="L975" s="29">
        <v>34135770.229999997</v>
      </c>
      <c r="M975" s="28">
        <v>166.74615080294848</v>
      </c>
      <c r="N975" s="69">
        <v>287.71953858911007</v>
      </c>
      <c r="O975" s="28">
        <f t="shared" si="20"/>
        <v>501.88471032608692</v>
      </c>
      <c r="P975" s="29">
        <v>38000000</v>
      </c>
      <c r="Q975" s="27">
        <v>40945251</v>
      </c>
    </row>
    <row r="976" spans="1:17" s="2" customFormat="1" x14ac:dyDescent="0.25">
      <c r="A976" s="31" t="s">
        <v>916</v>
      </c>
      <c r="B976" s="25">
        <v>463309029</v>
      </c>
      <c r="C976" s="25">
        <v>419306685.49999994</v>
      </c>
      <c r="D976" s="25">
        <v>90316068.369999975</v>
      </c>
      <c r="E976" s="26">
        <v>125</v>
      </c>
      <c r="F976" s="27">
        <v>326651108.04000002</v>
      </c>
      <c r="G976" s="26">
        <v>125</v>
      </c>
      <c r="H976" s="27">
        <v>326651108.04000002</v>
      </c>
      <c r="I976" s="26">
        <v>87</v>
      </c>
      <c r="J976" s="27">
        <v>246296706.93000001</v>
      </c>
      <c r="K976" s="28">
        <v>3</v>
      </c>
      <c r="L976" s="29">
        <v>994196.28</v>
      </c>
      <c r="M976" s="28">
        <v>235.69392053670535</v>
      </c>
      <c r="N976" s="69">
        <v>540.95432975882318</v>
      </c>
      <c r="O976" s="28">
        <f t="shared" si="20"/>
        <v>981.69639532608664</v>
      </c>
      <c r="P976" s="29">
        <v>347500000</v>
      </c>
      <c r="Q976" s="27">
        <v>267884865</v>
      </c>
    </row>
    <row r="977" spans="1:17" s="2" customFormat="1" x14ac:dyDescent="0.25">
      <c r="A977" s="31" t="s">
        <v>917</v>
      </c>
      <c r="B977" s="25">
        <v>186877359</v>
      </c>
      <c r="C977" s="25">
        <v>181019030.03000006</v>
      </c>
      <c r="D977" s="25">
        <v>76153699.620000005</v>
      </c>
      <c r="E977" s="26">
        <v>23</v>
      </c>
      <c r="F977" s="27">
        <v>121340234.18000001</v>
      </c>
      <c r="G977" s="26">
        <v>23</v>
      </c>
      <c r="H977" s="27">
        <v>121340234.18000001</v>
      </c>
      <c r="I977" s="26">
        <v>23</v>
      </c>
      <c r="J977" s="27">
        <v>121340234.18000001</v>
      </c>
      <c r="K977" s="28">
        <v>5</v>
      </c>
      <c r="L977" s="29">
        <v>25595162.600000001</v>
      </c>
      <c r="M977" s="28">
        <v>168.59221392134842</v>
      </c>
      <c r="N977" s="69">
        <v>415.84353370521035</v>
      </c>
      <c r="O977" s="28">
        <f t="shared" si="20"/>
        <v>827.75760456521743</v>
      </c>
      <c r="P977" s="29">
        <v>76701000</v>
      </c>
      <c r="Q977" s="27">
        <v>40963978</v>
      </c>
    </row>
    <row r="978" spans="1:17" s="2" customFormat="1" x14ac:dyDescent="0.25">
      <c r="A978" s="31" t="s">
        <v>918</v>
      </c>
      <c r="B978" s="25">
        <v>575571043</v>
      </c>
      <c r="C978" s="25">
        <v>525090271</v>
      </c>
      <c r="D978" s="25">
        <v>216447203.83000004</v>
      </c>
      <c r="E978" s="26">
        <v>290</v>
      </c>
      <c r="F978" s="27">
        <v>525754083</v>
      </c>
      <c r="G978" s="26">
        <v>290</v>
      </c>
      <c r="H978" s="27">
        <v>525754083</v>
      </c>
      <c r="I978" s="26">
        <v>262</v>
      </c>
      <c r="J978" s="27">
        <v>508033653</v>
      </c>
      <c r="K978" s="28">
        <v>142</v>
      </c>
      <c r="L978" s="29">
        <v>226943500</v>
      </c>
      <c r="M978" s="28">
        <v>725.30046010222372</v>
      </c>
      <c r="N978" s="69">
        <v>1304.2861360847442</v>
      </c>
      <c r="O978" s="28">
        <f t="shared" si="20"/>
        <v>2352.6869981521745</v>
      </c>
      <c r="P978" s="29">
        <v>223286277</v>
      </c>
      <c r="Q978" s="27">
        <v>198739676</v>
      </c>
    </row>
    <row r="979" spans="1:17" s="2" customFormat="1" x14ac:dyDescent="0.25">
      <c r="A979" s="31" t="s">
        <v>919</v>
      </c>
      <c r="B979" s="25">
        <v>2240215146</v>
      </c>
      <c r="C979" s="25">
        <v>1752845791.4299998</v>
      </c>
      <c r="D979" s="25">
        <v>349185579.5800001</v>
      </c>
      <c r="E979" s="26">
        <v>330</v>
      </c>
      <c r="F979" s="27">
        <v>1262119968.6599998</v>
      </c>
      <c r="G979" s="26">
        <v>330</v>
      </c>
      <c r="H979" s="27">
        <v>1262119968.6599998</v>
      </c>
      <c r="I979" s="26">
        <v>282</v>
      </c>
      <c r="J979" s="27">
        <v>1052196992.67</v>
      </c>
      <c r="K979" s="28">
        <v>85</v>
      </c>
      <c r="L979" s="29">
        <v>114068787.04000001</v>
      </c>
      <c r="M979" s="28">
        <v>1063.0200088533031</v>
      </c>
      <c r="N979" s="69">
        <v>2213.4506656760723</v>
      </c>
      <c r="O979" s="28">
        <f t="shared" si="20"/>
        <v>3795.4954302173924</v>
      </c>
      <c r="P979" s="29">
        <v>2505218926</v>
      </c>
      <c r="Q979" s="27">
        <v>1473006104</v>
      </c>
    </row>
    <row r="980" spans="1:17" s="2" customFormat="1" x14ac:dyDescent="0.25">
      <c r="A980" s="31" t="s">
        <v>920</v>
      </c>
      <c r="B980" s="25">
        <v>213919543</v>
      </c>
      <c r="C980" s="25">
        <v>205502385.58999997</v>
      </c>
      <c r="D980" s="25">
        <v>142948090.16999999</v>
      </c>
      <c r="E980" s="26">
        <v>97</v>
      </c>
      <c r="F980" s="27">
        <v>200517128.69</v>
      </c>
      <c r="G980" s="26">
        <v>97</v>
      </c>
      <c r="H980" s="27">
        <v>200517128.69</v>
      </c>
      <c r="I980" s="26">
        <v>97</v>
      </c>
      <c r="J980" s="27">
        <v>200517128.69</v>
      </c>
      <c r="K980" s="28">
        <v>93</v>
      </c>
      <c r="L980" s="29">
        <v>192311231.66999999</v>
      </c>
      <c r="M980" s="28">
        <v>253.05347085600593</v>
      </c>
      <c r="N980" s="69">
        <v>748.71947348604283</v>
      </c>
      <c r="O980" s="28">
        <f t="shared" si="20"/>
        <v>1553.7835888043476</v>
      </c>
      <c r="P980" s="29">
        <v>1253400000</v>
      </c>
      <c r="Q980" s="23">
        <v>995925414</v>
      </c>
    </row>
    <row r="981" spans="1:17" s="2" customFormat="1" x14ac:dyDescent="0.25">
      <c r="A981" s="31" t="s">
        <v>921</v>
      </c>
      <c r="B981" s="25">
        <v>125791291</v>
      </c>
      <c r="C981" s="25">
        <v>121590326.48999998</v>
      </c>
      <c r="D981" s="25">
        <v>60085590.550000004</v>
      </c>
      <c r="E981" s="26">
        <v>36</v>
      </c>
      <c r="F981" s="27">
        <v>99137892.449999988</v>
      </c>
      <c r="G981" s="26">
        <v>36</v>
      </c>
      <c r="H981" s="27">
        <v>99137892.449999988</v>
      </c>
      <c r="I981" s="26">
        <v>32</v>
      </c>
      <c r="J981" s="27">
        <v>85291050.629999995</v>
      </c>
      <c r="K981" s="28">
        <v>20</v>
      </c>
      <c r="L981" s="29">
        <v>46015728.149999999</v>
      </c>
      <c r="M981" s="28">
        <v>136.46665079399517</v>
      </c>
      <c r="N981" s="69">
        <v>341.70398068675041</v>
      </c>
      <c r="O981" s="28">
        <f t="shared" si="20"/>
        <v>653.10424510869575</v>
      </c>
      <c r="P981" s="29">
        <v>50415120</v>
      </c>
      <c r="Q981" s="27">
        <v>14479803</v>
      </c>
    </row>
    <row r="982" spans="1:17" s="2" customFormat="1" x14ac:dyDescent="0.25">
      <c r="A982" s="31" t="s">
        <v>922</v>
      </c>
      <c r="B982" s="25">
        <v>647230364</v>
      </c>
      <c r="C982" s="25">
        <v>422225495</v>
      </c>
      <c r="D982" s="25">
        <v>48600062</v>
      </c>
      <c r="E982" s="26">
        <v>60</v>
      </c>
      <c r="F982" s="27">
        <v>210558998</v>
      </c>
      <c r="G982" s="26">
        <v>60</v>
      </c>
      <c r="H982" s="27">
        <v>210558998</v>
      </c>
      <c r="I982" s="26">
        <v>22</v>
      </c>
      <c r="J982" s="27">
        <v>128875850</v>
      </c>
      <c r="K982" s="28">
        <v>3</v>
      </c>
      <c r="L982" s="29">
        <v>7962686</v>
      </c>
      <c r="M982" s="28">
        <v>118.98631640523031</v>
      </c>
      <c r="N982" s="69">
        <v>286.43019941788009</v>
      </c>
      <c r="O982" s="28">
        <f t="shared" si="20"/>
        <v>528.26154347826082</v>
      </c>
      <c r="P982" s="29">
        <v>756357000</v>
      </c>
      <c r="Q982" s="27">
        <v>513287314</v>
      </c>
    </row>
    <row r="983" spans="1:17" s="2" customFormat="1" x14ac:dyDescent="0.25">
      <c r="A983" s="31" t="s">
        <v>923</v>
      </c>
      <c r="B983" s="25">
        <v>492339894</v>
      </c>
      <c r="C983" s="25">
        <v>481033919.02999997</v>
      </c>
      <c r="D983" s="25">
        <v>152104459.91999999</v>
      </c>
      <c r="E983" s="26">
        <v>195</v>
      </c>
      <c r="F983" s="27">
        <v>461082297.02999997</v>
      </c>
      <c r="G983" s="26">
        <v>195</v>
      </c>
      <c r="H983" s="27">
        <v>461082297.02999997</v>
      </c>
      <c r="I983" s="26">
        <v>170</v>
      </c>
      <c r="J983" s="27">
        <v>431006109.02999997</v>
      </c>
      <c r="K983" s="28">
        <v>88</v>
      </c>
      <c r="L983" s="29">
        <v>90810632.030000001</v>
      </c>
      <c r="M983" s="28">
        <v>465.34295714333172</v>
      </c>
      <c r="N983" s="69">
        <v>939.64308525955562</v>
      </c>
      <c r="O983" s="28">
        <f t="shared" si="20"/>
        <v>1653.3093469565215</v>
      </c>
      <c r="P983" s="29">
        <v>1880000000</v>
      </c>
      <c r="Q983" s="27">
        <v>1244175094</v>
      </c>
    </row>
    <row r="984" spans="1:17" s="2" customFormat="1" x14ac:dyDescent="0.25">
      <c r="A984" s="31" t="s">
        <v>924</v>
      </c>
      <c r="B984" s="25">
        <v>210852204</v>
      </c>
      <c r="C984" s="25">
        <v>189104102.80000001</v>
      </c>
      <c r="D984" s="25">
        <v>72898042.11999999</v>
      </c>
      <c r="E984" s="26">
        <v>108</v>
      </c>
      <c r="F984" s="27">
        <v>182642535</v>
      </c>
      <c r="G984" s="26">
        <v>108</v>
      </c>
      <c r="H984" s="27">
        <v>182642535</v>
      </c>
      <c r="I984" s="26">
        <v>104</v>
      </c>
      <c r="J984" s="27">
        <v>179915635</v>
      </c>
      <c r="K984" s="28">
        <v>54</v>
      </c>
      <c r="L984" s="29">
        <v>59247878</v>
      </c>
      <c r="M984" s="28">
        <v>142.5267881517548</v>
      </c>
      <c r="N984" s="69">
        <v>419.86161492978039</v>
      </c>
      <c r="O984" s="28">
        <f t="shared" si="20"/>
        <v>792.37002304347811</v>
      </c>
      <c r="P984" s="29">
        <v>402000000</v>
      </c>
      <c r="Q984" s="29">
        <v>307500000</v>
      </c>
    </row>
    <row r="985" spans="1:17" s="2" customFormat="1" x14ac:dyDescent="0.25">
      <c r="A985" s="31" t="s">
        <v>925</v>
      </c>
      <c r="B985" s="25">
        <v>531307063</v>
      </c>
      <c r="C985" s="25">
        <v>443118156.55000013</v>
      </c>
      <c r="D985" s="25">
        <v>195757223.25000003</v>
      </c>
      <c r="E985" s="26">
        <v>253</v>
      </c>
      <c r="F985" s="27">
        <v>400338855.55000001</v>
      </c>
      <c r="G985" s="26">
        <v>253</v>
      </c>
      <c r="H985" s="27">
        <v>400338855.55000001</v>
      </c>
      <c r="I985" s="28">
        <v>253</v>
      </c>
      <c r="J985" s="29">
        <v>400338855.55000001</v>
      </c>
      <c r="K985" s="28">
        <v>168</v>
      </c>
      <c r="L985" s="29">
        <v>89319696.519999996</v>
      </c>
      <c r="M985" s="28">
        <v>452.44440320121771</v>
      </c>
      <c r="N985" s="69">
        <v>1093.591559326976</v>
      </c>
      <c r="O985" s="28">
        <f t="shared" si="20"/>
        <v>2127.7959048913049</v>
      </c>
      <c r="P985" s="29">
        <v>789900000</v>
      </c>
      <c r="Q985" s="27">
        <v>490738103</v>
      </c>
    </row>
    <row r="986" spans="1:17" s="2" customFormat="1" x14ac:dyDescent="0.25">
      <c r="A986" s="31" t="s">
        <v>926</v>
      </c>
      <c r="B986" s="25">
        <v>157616058</v>
      </c>
      <c r="C986" s="25">
        <v>157616058</v>
      </c>
      <c r="D986" s="25">
        <v>85213790.519999996</v>
      </c>
      <c r="E986" s="26">
        <v>65</v>
      </c>
      <c r="F986" s="27">
        <v>157616058</v>
      </c>
      <c r="G986" s="26">
        <v>65</v>
      </c>
      <c r="H986" s="27">
        <v>157616058</v>
      </c>
      <c r="I986" s="28">
        <v>59</v>
      </c>
      <c r="J986" s="29">
        <v>153393583</v>
      </c>
      <c r="K986" s="28">
        <v>0</v>
      </c>
      <c r="L986" s="29">
        <v>0</v>
      </c>
      <c r="M986" s="28">
        <v>248.9757023881692</v>
      </c>
      <c r="N986" s="69">
        <v>479.47490120138764</v>
      </c>
      <c r="O986" s="28">
        <f t="shared" si="20"/>
        <v>926.23685347826085</v>
      </c>
      <c r="P986" s="29">
        <v>74940000</v>
      </c>
      <c r="Q986" s="27">
        <v>121299269</v>
      </c>
    </row>
    <row r="987" spans="1:17" s="2" customFormat="1" x14ac:dyDescent="0.25">
      <c r="A987" s="31" t="s">
        <v>927</v>
      </c>
      <c r="B987" s="25">
        <v>105000000</v>
      </c>
      <c r="C987" s="25">
        <v>104808617</v>
      </c>
      <c r="D987" s="25">
        <v>5880197.4299999997</v>
      </c>
      <c r="E987" s="26">
        <v>6</v>
      </c>
      <c r="F987" s="27">
        <v>17195268.629999999</v>
      </c>
      <c r="G987" s="28">
        <v>6</v>
      </c>
      <c r="H987" s="29">
        <v>17195268.629999999</v>
      </c>
      <c r="I987" s="28">
        <v>6</v>
      </c>
      <c r="J987" s="29">
        <v>17195268.629999999</v>
      </c>
      <c r="K987" s="28">
        <v>0</v>
      </c>
      <c r="L987" s="29">
        <v>0</v>
      </c>
      <c r="M987" s="28">
        <v>30</v>
      </c>
      <c r="N987" s="69">
        <v>42.678684976850001</v>
      </c>
      <c r="O987" s="28">
        <f t="shared" si="20"/>
        <v>63.915189456521738</v>
      </c>
      <c r="P987" s="29">
        <v>243700000</v>
      </c>
      <c r="Q987" s="27">
        <v>71640000</v>
      </c>
    </row>
    <row r="988" spans="1:17" s="2" customFormat="1" x14ac:dyDescent="0.25">
      <c r="A988" s="31" t="s">
        <v>928</v>
      </c>
      <c r="B988" s="25"/>
      <c r="C988" s="24"/>
      <c r="D988" s="25"/>
      <c r="E988" s="26"/>
      <c r="F988" s="27"/>
      <c r="G988" s="28"/>
      <c r="H988" s="29"/>
      <c r="I988" s="28"/>
      <c r="J988" s="29"/>
      <c r="K988" s="28"/>
      <c r="L988" s="29"/>
      <c r="M988" s="28"/>
      <c r="N988" s="28"/>
      <c r="O988" s="28">
        <f t="shared" si="20"/>
        <v>0</v>
      </c>
      <c r="P988" s="29"/>
      <c r="Q988" s="29"/>
    </row>
    <row r="989" spans="1:17" s="2" customFormat="1" x14ac:dyDescent="0.25">
      <c r="A989" s="31" t="s">
        <v>929</v>
      </c>
      <c r="B989" s="25">
        <v>18000000</v>
      </c>
      <c r="C989" s="25">
        <v>18000000</v>
      </c>
      <c r="D989" s="24">
        <v>0</v>
      </c>
      <c r="E989" s="26">
        <v>0</v>
      </c>
      <c r="F989" s="27">
        <v>0</v>
      </c>
      <c r="G989" s="26">
        <v>0</v>
      </c>
      <c r="H989" s="27">
        <v>0</v>
      </c>
      <c r="I989" s="26">
        <v>0</v>
      </c>
      <c r="J989" s="27">
        <v>0</v>
      </c>
      <c r="K989" s="28">
        <v>0</v>
      </c>
      <c r="L989" s="29">
        <v>0</v>
      </c>
      <c r="M989" s="28"/>
      <c r="N989" s="28"/>
      <c r="O989" s="28">
        <f t="shared" si="20"/>
        <v>0</v>
      </c>
      <c r="P989" s="29">
        <v>0</v>
      </c>
      <c r="Q989" s="29">
        <v>0</v>
      </c>
    </row>
    <row r="990" spans="1:17" s="2" customFormat="1" x14ac:dyDescent="0.25">
      <c r="A990" s="31" t="s">
        <v>930</v>
      </c>
      <c r="B990" s="25">
        <v>4500000</v>
      </c>
      <c r="C990" s="25">
        <v>4500000</v>
      </c>
      <c r="D990" s="25">
        <v>0</v>
      </c>
      <c r="E990" s="26">
        <v>1</v>
      </c>
      <c r="F990" s="27">
        <v>4500000</v>
      </c>
      <c r="G990" s="26">
        <v>1</v>
      </c>
      <c r="H990" s="27">
        <v>4500000</v>
      </c>
      <c r="I990" s="26">
        <v>0</v>
      </c>
      <c r="J990" s="27">
        <v>0</v>
      </c>
      <c r="K990" s="28">
        <v>0</v>
      </c>
      <c r="L990" s="29">
        <v>0</v>
      </c>
      <c r="M990" s="28"/>
      <c r="N990" s="28"/>
      <c r="O990" s="28">
        <f t="shared" si="20"/>
        <v>0</v>
      </c>
      <c r="P990" s="29">
        <v>0</v>
      </c>
      <c r="Q990" s="29">
        <v>0</v>
      </c>
    </row>
    <row r="991" spans="1:17" s="2" customFormat="1" x14ac:dyDescent="0.25">
      <c r="A991" s="31" t="s">
        <v>931</v>
      </c>
      <c r="B991" s="25">
        <v>4500000</v>
      </c>
      <c r="C991" s="25">
        <v>4500000</v>
      </c>
      <c r="D991" s="25">
        <v>19350</v>
      </c>
      <c r="E991" s="26">
        <v>1</v>
      </c>
      <c r="F991" s="27">
        <v>4500000</v>
      </c>
      <c r="G991" s="26">
        <v>1</v>
      </c>
      <c r="H991" s="27">
        <v>4500000</v>
      </c>
      <c r="I991" s="26">
        <v>0</v>
      </c>
      <c r="J991" s="27">
        <v>0</v>
      </c>
      <c r="K991" s="28">
        <v>0</v>
      </c>
      <c r="L991" s="29">
        <v>0</v>
      </c>
      <c r="M991" s="28"/>
      <c r="N991" s="28"/>
      <c r="O991" s="28">
        <f t="shared" si="20"/>
        <v>0.21032608695652175</v>
      </c>
      <c r="P991" s="29">
        <v>0</v>
      </c>
      <c r="Q991" s="29">
        <v>0</v>
      </c>
    </row>
    <row r="992" spans="1:17" s="2" customFormat="1" x14ac:dyDescent="0.25">
      <c r="A992" s="31" t="s">
        <v>932</v>
      </c>
      <c r="B992" s="25">
        <v>15462845</v>
      </c>
      <c r="C992" s="25">
        <v>10692498.359999999</v>
      </c>
      <c r="D992" s="25">
        <v>98683.71</v>
      </c>
      <c r="E992" s="26">
        <v>3</v>
      </c>
      <c r="F992" s="27">
        <v>10692498.359999999</v>
      </c>
      <c r="G992" s="26">
        <v>3</v>
      </c>
      <c r="H992" s="27">
        <v>10692498.359999999</v>
      </c>
      <c r="I992" s="26">
        <v>3</v>
      </c>
      <c r="J992" s="27">
        <v>10692498.359999999</v>
      </c>
      <c r="K992" s="28">
        <v>0</v>
      </c>
      <c r="L992" s="29">
        <v>0</v>
      </c>
      <c r="M992" s="28">
        <v>7</v>
      </c>
      <c r="N992" s="61">
        <v>2.6653304806199998</v>
      </c>
      <c r="O992" s="28">
        <f t="shared" si="20"/>
        <v>1.0726490217391305</v>
      </c>
      <c r="P992" s="29">
        <v>0</v>
      </c>
      <c r="Q992" s="29">
        <v>0</v>
      </c>
    </row>
    <row r="993" spans="1:17" s="2" customFormat="1" x14ac:dyDescent="0.25">
      <c r="A993" s="31" t="s">
        <v>933</v>
      </c>
      <c r="B993" s="25">
        <v>0</v>
      </c>
      <c r="C993" s="25">
        <v>0</v>
      </c>
      <c r="D993" s="25">
        <v>0</v>
      </c>
      <c r="E993" s="26">
        <v>0</v>
      </c>
      <c r="F993" s="27">
        <v>0</v>
      </c>
      <c r="G993" s="26">
        <v>0</v>
      </c>
      <c r="H993" s="27">
        <v>0</v>
      </c>
      <c r="I993" s="26">
        <v>0</v>
      </c>
      <c r="J993" s="27">
        <v>0</v>
      </c>
      <c r="K993" s="28">
        <v>0</v>
      </c>
      <c r="L993" s="29">
        <v>0</v>
      </c>
      <c r="M993" s="28"/>
      <c r="N993" s="28"/>
      <c r="O993" s="28">
        <f t="shared" si="20"/>
        <v>0</v>
      </c>
      <c r="P993" s="29">
        <v>0</v>
      </c>
      <c r="Q993" s="29">
        <v>0</v>
      </c>
    </row>
    <row r="994" spans="1:17" s="2" customFormat="1" x14ac:dyDescent="0.25">
      <c r="A994" s="31" t="s">
        <v>934</v>
      </c>
      <c r="B994" s="25">
        <v>0</v>
      </c>
      <c r="C994" s="25">
        <v>0</v>
      </c>
      <c r="D994" s="25">
        <v>0</v>
      </c>
      <c r="E994" s="28">
        <v>0</v>
      </c>
      <c r="F994" s="29">
        <v>0</v>
      </c>
      <c r="G994" s="28">
        <v>0</v>
      </c>
      <c r="H994" s="29">
        <v>0</v>
      </c>
      <c r="I994" s="28">
        <v>0</v>
      </c>
      <c r="J994" s="29">
        <v>0</v>
      </c>
      <c r="K994" s="28">
        <v>0</v>
      </c>
      <c r="L994" s="29">
        <v>0</v>
      </c>
      <c r="M994" s="28"/>
      <c r="N994" s="28"/>
      <c r="O994" s="28">
        <f t="shared" si="20"/>
        <v>0</v>
      </c>
      <c r="P994" s="29">
        <v>0</v>
      </c>
      <c r="Q994" s="29">
        <v>0</v>
      </c>
    </row>
    <row r="995" spans="1:17" s="2" customFormat="1" x14ac:dyDescent="0.25">
      <c r="A995" s="31" t="s">
        <v>935</v>
      </c>
      <c r="B995" s="25">
        <v>0</v>
      </c>
      <c r="C995" s="25">
        <v>0</v>
      </c>
      <c r="D995" s="25">
        <v>0</v>
      </c>
      <c r="E995" s="28">
        <v>0</v>
      </c>
      <c r="F995" s="29">
        <v>0</v>
      </c>
      <c r="G995" s="28">
        <v>0</v>
      </c>
      <c r="H995" s="29">
        <v>0</v>
      </c>
      <c r="I995" s="28">
        <v>0</v>
      </c>
      <c r="J995" s="29">
        <v>0</v>
      </c>
      <c r="K995" s="28">
        <v>0</v>
      </c>
      <c r="L995" s="29">
        <v>0</v>
      </c>
      <c r="M995" s="28"/>
      <c r="N995" s="28"/>
      <c r="O995" s="28">
        <f t="shared" si="20"/>
        <v>0</v>
      </c>
      <c r="P995" s="29">
        <v>0</v>
      </c>
      <c r="Q995" s="29">
        <v>0</v>
      </c>
    </row>
    <row r="996" spans="1:17" s="2" customFormat="1" x14ac:dyDescent="0.25">
      <c r="A996" s="31" t="s">
        <v>936</v>
      </c>
      <c r="B996" s="25"/>
      <c r="C996" s="25"/>
      <c r="D996" s="25"/>
      <c r="E996" s="28">
        <v>70</v>
      </c>
      <c r="F996" s="29">
        <v>249311065.74000001</v>
      </c>
      <c r="G996" s="28">
        <v>70</v>
      </c>
      <c r="H996" s="29">
        <v>249311065.74000001</v>
      </c>
      <c r="I996" s="28">
        <v>51</v>
      </c>
      <c r="J996" s="29">
        <v>197318305.99000001</v>
      </c>
      <c r="K996" s="28"/>
      <c r="L996" s="29"/>
      <c r="M996" s="28">
        <v>17</v>
      </c>
      <c r="N996" s="28"/>
      <c r="O996" s="28">
        <f t="shared" si="20"/>
        <v>0</v>
      </c>
      <c r="P996" s="29"/>
      <c r="Q996" s="29"/>
    </row>
    <row r="997" spans="1:17" s="2" customFormat="1" x14ac:dyDescent="0.25">
      <c r="A997" s="33" t="s">
        <v>287</v>
      </c>
      <c r="B997" s="70">
        <f t="shared" ref="B997:Q997" si="21">SUM(B936:B996)</f>
        <v>26384756882.540001</v>
      </c>
      <c r="C997" s="70">
        <f t="shared" si="21"/>
        <v>23820410482.43</v>
      </c>
      <c r="D997" s="70">
        <f t="shared" si="21"/>
        <v>6044991477.6100006</v>
      </c>
      <c r="E997" s="66">
        <f t="shared" si="21"/>
        <v>8276</v>
      </c>
      <c r="F997" s="70">
        <f t="shared" si="21"/>
        <v>19614407321.460003</v>
      </c>
      <c r="G997" s="66">
        <f t="shared" si="21"/>
        <v>8276</v>
      </c>
      <c r="H997" s="70">
        <f t="shared" si="21"/>
        <v>19614407321.460003</v>
      </c>
      <c r="I997" s="66">
        <f t="shared" si="21"/>
        <v>6950</v>
      </c>
      <c r="J997" s="70">
        <f t="shared" si="21"/>
        <v>16843693325.429998</v>
      </c>
      <c r="K997" s="66">
        <f t="shared" si="21"/>
        <v>2143</v>
      </c>
      <c r="L997" s="70">
        <f t="shared" si="21"/>
        <v>2501509174.77</v>
      </c>
      <c r="M997" s="66">
        <f t="shared" si="21"/>
        <v>15411.071730292919</v>
      </c>
      <c r="N997" s="66">
        <f>SUM(N936:N996)</f>
        <v>36009.60122060711</v>
      </c>
      <c r="O997" s="71">
        <f t="shared" si="20"/>
        <v>65706.429104456533</v>
      </c>
      <c r="P997" s="70">
        <f t="shared" si="21"/>
        <v>29619346458</v>
      </c>
      <c r="Q997" s="70">
        <f t="shared" si="21"/>
        <v>22615176755</v>
      </c>
    </row>
    <row r="999" spans="1:17" ht="12.75" customHeight="1" x14ac:dyDescent="0.25">
      <c r="A999" s="75" t="s">
        <v>937</v>
      </c>
      <c r="B999" s="75"/>
      <c r="C999" s="75"/>
      <c r="D999" s="75"/>
      <c r="E999" s="75"/>
      <c r="F999" s="75"/>
      <c r="G999" s="75"/>
      <c r="H999" s="75"/>
      <c r="I999" s="75"/>
      <c r="J999" s="75"/>
      <c r="K999" s="75"/>
      <c r="L999" s="75"/>
      <c r="M999" s="75"/>
      <c r="N999" s="75"/>
      <c r="O999" s="75"/>
      <c r="P999" s="75"/>
      <c r="Q999" s="75"/>
    </row>
    <row r="1000" spans="1:17" s="3" customFormat="1" ht="27" x14ac:dyDescent="0.15">
      <c r="A1000" s="30" t="s">
        <v>0</v>
      </c>
      <c r="B1000" s="30" t="s">
        <v>1</v>
      </c>
      <c r="C1000" s="30" t="s">
        <v>2</v>
      </c>
      <c r="D1000" s="30" t="s">
        <v>3</v>
      </c>
      <c r="E1000" s="30" t="s">
        <v>4</v>
      </c>
      <c r="F1000" s="30" t="s">
        <v>5</v>
      </c>
      <c r="G1000" s="30" t="s">
        <v>6</v>
      </c>
      <c r="H1000" s="30" t="s">
        <v>7</v>
      </c>
      <c r="I1000" s="30" t="s">
        <v>8</v>
      </c>
      <c r="J1000" s="30" t="s">
        <v>9</v>
      </c>
      <c r="K1000" s="30" t="s">
        <v>10</v>
      </c>
      <c r="L1000" s="30" t="s">
        <v>11</v>
      </c>
      <c r="M1000" s="30" t="s">
        <v>344</v>
      </c>
      <c r="N1000" s="30" t="s">
        <v>1009</v>
      </c>
      <c r="O1000" s="30" t="s">
        <v>1011</v>
      </c>
      <c r="P1000" s="30" t="s">
        <v>13</v>
      </c>
      <c r="Q1000" s="30" t="s">
        <v>14</v>
      </c>
    </row>
    <row r="1001" spans="1:17" x14ac:dyDescent="0.25">
      <c r="A1001" s="46" t="s">
        <v>938</v>
      </c>
      <c r="B1001" s="47">
        <v>2312614</v>
      </c>
      <c r="C1001" s="48">
        <v>0</v>
      </c>
      <c r="D1001" s="48">
        <v>0</v>
      </c>
      <c r="E1001" s="49">
        <v>0</v>
      </c>
      <c r="F1001" s="48">
        <v>0</v>
      </c>
      <c r="G1001" s="50">
        <v>0</v>
      </c>
      <c r="H1001" s="48">
        <v>0</v>
      </c>
      <c r="I1001" s="49">
        <v>0</v>
      </c>
      <c r="J1001" s="48">
        <v>0</v>
      </c>
      <c r="K1001" s="46">
        <v>0</v>
      </c>
      <c r="L1001" s="48">
        <v>0</v>
      </c>
      <c r="M1001" s="34">
        <v>0</v>
      </c>
      <c r="N1001" s="72">
        <f>0/12</f>
        <v>0</v>
      </c>
      <c r="O1001" s="34">
        <f>D1001/92000</f>
        <v>0</v>
      </c>
      <c r="P1001" s="48">
        <v>0</v>
      </c>
      <c r="Q1001" s="48">
        <v>0</v>
      </c>
    </row>
    <row r="1002" spans="1:17" x14ac:dyDescent="0.25">
      <c r="A1002" s="46" t="s">
        <v>939</v>
      </c>
      <c r="B1002" s="47">
        <v>297827</v>
      </c>
      <c r="C1002" s="48">
        <v>237132</v>
      </c>
      <c r="D1002" s="48">
        <v>187042</v>
      </c>
      <c r="E1002" s="49">
        <v>27</v>
      </c>
      <c r="F1002" s="48">
        <v>232777</v>
      </c>
      <c r="G1002" s="50">
        <v>18</v>
      </c>
      <c r="H1002" s="48">
        <v>232777</v>
      </c>
      <c r="I1002" s="49">
        <v>18</v>
      </c>
      <c r="J1002" s="48">
        <v>232777</v>
      </c>
      <c r="K1002" s="46">
        <v>18</v>
      </c>
      <c r="L1002" s="48">
        <v>232777</v>
      </c>
      <c r="M1002" s="34">
        <v>0.62768963846153847</v>
      </c>
      <c r="N1002" s="72">
        <f>10.8502120984615/12</f>
        <v>0.90418434153845828</v>
      </c>
      <c r="O1002" s="34">
        <f t="shared" ref="O1002:O1065" si="22">D1002/92000</f>
        <v>2.0330652173913042</v>
      </c>
      <c r="P1002" s="48">
        <v>0</v>
      </c>
      <c r="Q1002" s="48">
        <v>0</v>
      </c>
    </row>
    <row r="1003" spans="1:17" x14ac:dyDescent="0.25">
      <c r="A1003" s="46" t="s">
        <v>940</v>
      </c>
      <c r="B1003" s="47">
        <v>412688</v>
      </c>
      <c r="C1003" s="48">
        <v>0</v>
      </c>
      <c r="D1003" s="48">
        <v>0</v>
      </c>
      <c r="E1003" s="49">
        <v>0</v>
      </c>
      <c r="F1003" s="48">
        <v>0</v>
      </c>
      <c r="G1003" s="50">
        <v>0</v>
      </c>
      <c r="H1003" s="48">
        <v>0</v>
      </c>
      <c r="I1003" s="49">
        <v>0</v>
      </c>
      <c r="J1003" s="48">
        <v>0</v>
      </c>
      <c r="K1003" s="46">
        <v>0</v>
      </c>
      <c r="L1003" s="48">
        <v>0</v>
      </c>
      <c r="M1003" s="34">
        <v>0</v>
      </c>
      <c r="N1003" s="72">
        <f>0/12</f>
        <v>0</v>
      </c>
      <c r="O1003" s="34">
        <f t="shared" si="22"/>
        <v>0</v>
      </c>
      <c r="P1003" s="48">
        <v>0</v>
      </c>
      <c r="Q1003" s="48">
        <v>0</v>
      </c>
    </row>
    <row r="1004" spans="1:17" x14ac:dyDescent="0.25">
      <c r="A1004" s="46" t="s">
        <v>941</v>
      </c>
      <c r="B1004" s="47">
        <v>1234340</v>
      </c>
      <c r="C1004" s="48">
        <v>0</v>
      </c>
      <c r="D1004" s="48">
        <v>0</v>
      </c>
      <c r="E1004" s="49">
        <v>0</v>
      </c>
      <c r="F1004" s="48">
        <v>0</v>
      </c>
      <c r="G1004" s="50">
        <v>0</v>
      </c>
      <c r="H1004" s="48">
        <v>0</v>
      </c>
      <c r="I1004" s="49">
        <v>0</v>
      </c>
      <c r="J1004" s="48">
        <v>0</v>
      </c>
      <c r="K1004" s="46">
        <v>0</v>
      </c>
      <c r="L1004" s="48">
        <v>0</v>
      </c>
      <c r="M1004" s="34">
        <v>0</v>
      </c>
      <c r="N1004" s="72">
        <f>0/12</f>
        <v>0</v>
      </c>
      <c r="O1004" s="34">
        <f t="shared" si="22"/>
        <v>0</v>
      </c>
      <c r="P1004" s="48">
        <v>0</v>
      </c>
      <c r="Q1004" s="48">
        <v>0</v>
      </c>
    </row>
    <row r="1005" spans="1:17" x14ac:dyDescent="0.25">
      <c r="A1005" s="46" t="s">
        <v>942</v>
      </c>
      <c r="B1005" s="47">
        <v>988687</v>
      </c>
      <c r="C1005" s="48">
        <v>0</v>
      </c>
      <c r="D1005" s="48">
        <v>0</v>
      </c>
      <c r="E1005" s="49">
        <v>0</v>
      </c>
      <c r="F1005" s="48">
        <v>0</v>
      </c>
      <c r="G1005" s="50">
        <v>0</v>
      </c>
      <c r="H1005" s="48">
        <v>0</v>
      </c>
      <c r="I1005" s="49">
        <v>0</v>
      </c>
      <c r="J1005" s="48">
        <v>0</v>
      </c>
      <c r="K1005" s="46">
        <v>0</v>
      </c>
      <c r="L1005" s="48">
        <v>0</v>
      </c>
      <c r="M1005" s="34">
        <v>0</v>
      </c>
      <c r="N1005" s="72">
        <f>0/12</f>
        <v>0</v>
      </c>
      <c r="O1005" s="34">
        <f t="shared" si="22"/>
        <v>0</v>
      </c>
      <c r="P1005" s="48">
        <v>0</v>
      </c>
      <c r="Q1005" s="48">
        <v>0</v>
      </c>
    </row>
    <row r="1006" spans="1:17" x14ac:dyDescent="0.25">
      <c r="A1006" s="46" t="s">
        <v>943</v>
      </c>
      <c r="B1006" s="47">
        <v>1807500</v>
      </c>
      <c r="C1006" s="47" t="s">
        <v>944</v>
      </c>
      <c r="D1006" s="48">
        <v>821571</v>
      </c>
      <c r="E1006" s="51" t="s">
        <v>944</v>
      </c>
      <c r="F1006" s="47" t="s">
        <v>944</v>
      </c>
      <c r="G1006" s="52" t="s">
        <v>944</v>
      </c>
      <c r="H1006" s="47" t="s">
        <v>944</v>
      </c>
      <c r="I1006" s="51" t="s">
        <v>944</v>
      </c>
      <c r="J1006" s="47" t="s">
        <v>944</v>
      </c>
      <c r="K1006" s="53" t="s">
        <v>944</v>
      </c>
      <c r="L1006" s="47" t="s">
        <v>944</v>
      </c>
      <c r="M1006" s="34">
        <v>2.5057915500000001</v>
      </c>
      <c r="N1006" s="73">
        <f>50.67449928/12</f>
        <v>4.2228749399999996</v>
      </c>
      <c r="O1006" s="34">
        <f t="shared" si="22"/>
        <v>8.9301195652173906</v>
      </c>
      <c r="P1006" s="47">
        <v>0</v>
      </c>
      <c r="Q1006" s="47">
        <v>0</v>
      </c>
    </row>
    <row r="1007" spans="1:17" x14ac:dyDescent="0.25">
      <c r="A1007" s="46" t="s">
        <v>945</v>
      </c>
      <c r="B1007" s="47">
        <v>410874</v>
      </c>
      <c r="C1007" s="48">
        <v>0</v>
      </c>
      <c r="D1007" s="48">
        <v>0</v>
      </c>
      <c r="E1007" s="49">
        <v>2</v>
      </c>
      <c r="F1007" s="48">
        <v>198000</v>
      </c>
      <c r="G1007" s="50">
        <v>2</v>
      </c>
      <c r="H1007" s="48">
        <v>198000</v>
      </c>
      <c r="I1007" s="49">
        <v>2</v>
      </c>
      <c r="J1007" s="48">
        <v>198000</v>
      </c>
      <c r="K1007" s="46">
        <v>0</v>
      </c>
      <c r="L1007" s="48">
        <v>198000</v>
      </c>
      <c r="M1007" s="34">
        <v>0</v>
      </c>
      <c r="N1007" s="72">
        <f>0/12</f>
        <v>0</v>
      </c>
      <c r="O1007" s="34">
        <f t="shared" si="22"/>
        <v>0</v>
      </c>
      <c r="P1007" s="48">
        <v>0</v>
      </c>
      <c r="Q1007" s="48">
        <v>0</v>
      </c>
    </row>
    <row r="1008" spans="1:17" x14ac:dyDescent="0.25">
      <c r="A1008" s="46" t="s">
        <v>946</v>
      </c>
      <c r="B1008" s="47">
        <v>1783175</v>
      </c>
      <c r="C1008" s="48">
        <v>673183.98</v>
      </c>
      <c r="D1008" s="48">
        <v>0</v>
      </c>
      <c r="E1008" s="49">
        <v>38</v>
      </c>
      <c r="F1008" s="48">
        <v>797982</v>
      </c>
      <c r="G1008" s="50">
        <v>38</v>
      </c>
      <c r="H1008" s="48">
        <v>797982</v>
      </c>
      <c r="I1008" s="49">
        <v>38</v>
      </c>
      <c r="J1008" s="48">
        <v>797982</v>
      </c>
      <c r="K1008" s="46">
        <v>26</v>
      </c>
      <c r="L1008" s="48">
        <v>103086</v>
      </c>
      <c r="M1008" s="34">
        <v>0</v>
      </c>
      <c r="N1008" s="72">
        <f>0/12</f>
        <v>0</v>
      </c>
      <c r="O1008" s="34">
        <f t="shared" si="22"/>
        <v>0</v>
      </c>
      <c r="P1008" s="48">
        <v>0</v>
      </c>
      <c r="Q1008" s="48">
        <v>0</v>
      </c>
    </row>
    <row r="1009" spans="1:17" x14ac:dyDescent="0.25">
      <c r="A1009" s="46" t="s">
        <v>947</v>
      </c>
      <c r="B1009" s="47">
        <v>1843935</v>
      </c>
      <c r="C1009" s="48">
        <v>0</v>
      </c>
      <c r="D1009" s="48">
        <v>0</v>
      </c>
      <c r="E1009" s="49">
        <v>0</v>
      </c>
      <c r="F1009" s="48">
        <v>0</v>
      </c>
      <c r="G1009" s="50">
        <v>0</v>
      </c>
      <c r="H1009" s="48">
        <v>0</v>
      </c>
      <c r="I1009" s="49">
        <v>0</v>
      </c>
      <c r="J1009" s="48">
        <v>0</v>
      </c>
      <c r="K1009" s="46">
        <v>0</v>
      </c>
      <c r="L1009" s="48">
        <v>0</v>
      </c>
      <c r="M1009" s="34">
        <v>0</v>
      </c>
      <c r="N1009" s="72">
        <f>0/12</f>
        <v>0</v>
      </c>
      <c r="O1009" s="34">
        <f t="shared" si="22"/>
        <v>0</v>
      </c>
      <c r="P1009" s="48">
        <v>0</v>
      </c>
      <c r="Q1009" s="48">
        <v>0</v>
      </c>
    </row>
    <row r="1010" spans="1:17" x14ac:dyDescent="0.25">
      <c r="A1010" s="46" t="s">
        <v>948</v>
      </c>
      <c r="B1010" s="47">
        <v>1452526</v>
      </c>
      <c r="C1010" s="48">
        <v>680543</v>
      </c>
      <c r="D1010" s="48">
        <v>680543.4</v>
      </c>
      <c r="E1010" s="49">
        <v>2</v>
      </c>
      <c r="F1010" s="48">
        <v>680543</v>
      </c>
      <c r="G1010" s="50">
        <v>2</v>
      </c>
      <c r="H1010" s="48">
        <v>680543</v>
      </c>
      <c r="I1010" s="49">
        <v>2</v>
      </c>
      <c r="J1010" s="48">
        <v>680543</v>
      </c>
      <c r="K1010" s="46">
        <v>1</v>
      </c>
      <c r="L1010" s="48">
        <v>384486</v>
      </c>
      <c r="M1010" s="34">
        <v>2.0756573699999996</v>
      </c>
      <c r="N1010" s="72">
        <f>41.975916912/12</f>
        <v>3.4979930760000002</v>
      </c>
      <c r="O1010" s="34">
        <f t="shared" si="22"/>
        <v>7.3972108695652175</v>
      </c>
      <c r="P1010" s="48">
        <v>0</v>
      </c>
      <c r="Q1010" s="48">
        <v>0</v>
      </c>
    </row>
    <row r="1011" spans="1:17" x14ac:dyDescent="0.25">
      <c r="A1011" s="46" t="s">
        <v>949</v>
      </c>
      <c r="B1011" s="47">
        <v>868186</v>
      </c>
      <c r="C1011" s="48">
        <v>624691</v>
      </c>
      <c r="D1011" s="48">
        <v>0</v>
      </c>
      <c r="E1011" s="49">
        <v>7</v>
      </c>
      <c r="F1011" s="48">
        <v>624691</v>
      </c>
      <c r="G1011" s="50">
        <v>7</v>
      </c>
      <c r="H1011" s="48">
        <v>624691</v>
      </c>
      <c r="I1011" s="49">
        <v>7</v>
      </c>
      <c r="J1011" s="48">
        <v>624691</v>
      </c>
      <c r="K1011" s="46">
        <v>0</v>
      </c>
      <c r="L1011" s="48">
        <v>0</v>
      </c>
      <c r="M1011" s="34">
        <v>0</v>
      </c>
      <c r="N1011" s="72">
        <f>0/12</f>
        <v>0</v>
      </c>
      <c r="O1011" s="34">
        <f t="shared" si="22"/>
        <v>0</v>
      </c>
      <c r="P1011" s="48">
        <v>0</v>
      </c>
      <c r="Q1011" s="48">
        <v>0</v>
      </c>
    </row>
    <row r="1012" spans="1:17" x14ac:dyDescent="0.25">
      <c r="A1012" s="46" t="s">
        <v>950</v>
      </c>
      <c r="B1012" s="47">
        <v>124875</v>
      </c>
      <c r="C1012" s="48">
        <v>124875</v>
      </c>
      <c r="D1012" s="48">
        <v>124875</v>
      </c>
      <c r="E1012" s="49">
        <v>0</v>
      </c>
      <c r="F1012" s="48">
        <v>0</v>
      </c>
      <c r="G1012" s="50">
        <v>0</v>
      </c>
      <c r="H1012" s="48">
        <v>0</v>
      </c>
      <c r="I1012" s="49">
        <v>0</v>
      </c>
      <c r="J1012" s="48">
        <v>0</v>
      </c>
      <c r="K1012" s="46">
        <v>0</v>
      </c>
      <c r="L1012" s="48">
        <v>0</v>
      </c>
      <c r="M1012" s="34">
        <v>0.38086875000000003</v>
      </c>
      <c r="N1012" s="72">
        <f>7.70229/12</f>
        <v>0.64185749999999997</v>
      </c>
      <c r="O1012" s="34">
        <f t="shared" si="22"/>
        <v>1.357336956521739</v>
      </c>
      <c r="P1012" s="48">
        <v>0</v>
      </c>
      <c r="Q1012" s="48">
        <v>0</v>
      </c>
    </row>
    <row r="1013" spans="1:17" x14ac:dyDescent="0.25">
      <c r="A1013" s="46" t="s">
        <v>951</v>
      </c>
      <c r="B1013" s="47">
        <v>2973750</v>
      </c>
      <c r="C1013" s="48">
        <v>2973750</v>
      </c>
      <c r="D1013" s="48">
        <v>401122</v>
      </c>
      <c r="E1013" s="49">
        <v>0</v>
      </c>
      <c r="F1013" s="48">
        <v>0</v>
      </c>
      <c r="G1013" s="50">
        <v>0</v>
      </c>
      <c r="H1013" s="48">
        <v>0</v>
      </c>
      <c r="I1013" s="49">
        <v>0</v>
      </c>
      <c r="J1013" s="48">
        <v>0</v>
      </c>
      <c r="K1013" s="46">
        <v>0</v>
      </c>
      <c r="L1013" s="48">
        <v>0</v>
      </c>
      <c r="M1013" s="34">
        <v>1.0238508976923075</v>
      </c>
      <c r="N1013" s="72">
        <f>31.5163116276923/12</f>
        <v>2.6263593023076917</v>
      </c>
      <c r="O1013" s="34">
        <f t="shared" si="22"/>
        <v>4.3600217391304348</v>
      </c>
      <c r="P1013" s="48">
        <v>0</v>
      </c>
      <c r="Q1013" s="48">
        <v>0</v>
      </c>
    </row>
    <row r="1014" spans="1:17" x14ac:dyDescent="0.25">
      <c r="A1014" s="46" t="s">
        <v>951</v>
      </c>
      <c r="B1014" s="47">
        <v>365115</v>
      </c>
      <c r="C1014" s="48">
        <v>365115</v>
      </c>
      <c r="D1014" s="48">
        <v>14252</v>
      </c>
      <c r="E1014" s="49">
        <v>0</v>
      </c>
      <c r="F1014" s="48">
        <v>0</v>
      </c>
      <c r="G1014" s="50">
        <v>0</v>
      </c>
      <c r="H1014" s="48">
        <v>0</v>
      </c>
      <c r="I1014" s="49">
        <v>0</v>
      </c>
      <c r="J1014" s="48">
        <v>0</v>
      </c>
      <c r="K1014" s="46">
        <v>0</v>
      </c>
      <c r="L1014" s="48">
        <v>0</v>
      </c>
      <c r="M1014" s="34">
        <v>4.3468600000000003E-2</v>
      </c>
      <c r="N1014" s="72">
        <f>0.87906336/12</f>
        <v>7.3255279999999992E-2</v>
      </c>
      <c r="O1014" s="34">
        <f t="shared" si="22"/>
        <v>0.15491304347826088</v>
      </c>
      <c r="P1014" s="48">
        <v>0</v>
      </c>
      <c r="Q1014" s="48">
        <v>0</v>
      </c>
    </row>
    <row r="1015" spans="1:17" x14ac:dyDescent="0.25">
      <c r="A1015" s="46" t="s">
        <v>952</v>
      </c>
      <c r="B1015" s="47">
        <v>2659500</v>
      </c>
      <c r="C1015" s="48">
        <v>0</v>
      </c>
      <c r="D1015" s="48">
        <v>0</v>
      </c>
      <c r="E1015" s="49">
        <v>0</v>
      </c>
      <c r="F1015" s="48">
        <v>0</v>
      </c>
      <c r="G1015" s="50">
        <v>0</v>
      </c>
      <c r="H1015" s="48">
        <v>0</v>
      </c>
      <c r="I1015" s="49">
        <v>0</v>
      </c>
      <c r="J1015" s="48">
        <v>0</v>
      </c>
      <c r="K1015" s="46">
        <v>0</v>
      </c>
      <c r="L1015" s="48">
        <v>0</v>
      </c>
      <c r="M1015" s="34">
        <v>0</v>
      </c>
      <c r="N1015" s="72">
        <f>0/12</f>
        <v>0</v>
      </c>
      <c r="O1015" s="34">
        <f t="shared" si="22"/>
        <v>0</v>
      </c>
      <c r="P1015" s="48">
        <v>0</v>
      </c>
      <c r="Q1015" s="48">
        <v>0</v>
      </c>
    </row>
    <row r="1016" spans="1:17" x14ac:dyDescent="0.25">
      <c r="A1016" s="46" t="s">
        <v>953</v>
      </c>
      <c r="B1016" s="47">
        <v>1963333</v>
      </c>
      <c r="C1016" s="48">
        <v>914448.73</v>
      </c>
      <c r="D1016" s="48">
        <v>1033698.4</v>
      </c>
      <c r="E1016" s="49">
        <v>0</v>
      </c>
      <c r="F1016" s="48">
        <v>0</v>
      </c>
      <c r="G1016" s="50">
        <v>0</v>
      </c>
      <c r="H1016" s="48">
        <v>0</v>
      </c>
      <c r="I1016" s="49">
        <v>0</v>
      </c>
      <c r="J1016" s="48">
        <v>0</v>
      </c>
      <c r="K1016" s="46">
        <v>0</v>
      </c>
      <c r="L1016" s="48">
        <v>0</v>
      </c>
      <c r="M1016" s="34">
        <v>3.4422156720000001</v>
      </c>
      <c r="N1016" s="72">
        <f>59.044852608/12</f>
        <v>4.9204043840000002</v>
      </c>
      <c r="O1016" s="34">
        <f t="shared" si="22"/>
        <v>11.235852173913043</v>
      </c>
      <c r="P1016" s="48">
        <v>0</v>
      </c>
      <c r="Q1016" s="48">
        <v>0</v>
      </c>
    </row>
    <row r="1017" spans="1:17" x14ac:dyDescent="0.25">
      <c r="A1017" s="46" t="s">
        <v>954</v>
      </c>
      <c r="B1017" s="47">
        <v>612097</v>
      </c>
      <c r="C1017" s="48">
        <v>87037</v>
      </c>
      <c r="D1017" s="48">
        <v>0</v>
      </c>
      <c r="E1017" s="49">
        <v>6</v>
      </c>
      <c r="F1017" s="48">
        <v>612097</v>
      </c>
      <c r="G1017" s="50">
        <v>3</v>
      </c>
      <c r="H1017" s="48">
        <v>432852</v>
      </c>
      <c r="I1017" s="49">
        <v>2</v>
      </c>
      <c r="J1017" s="48">
        <v>79837</v>
      </c>
      <c r="K1017" s="46">
        <v>0</v>
      </c>
      <c r="L1017" s="48">
        <v>0</v>
      </c>
      <c r="M1017" s="34">
        <v>0</v>
      </c>
      <c r="N1017" s="72">
        <f>0/12</f>
        <v>0</v>
      </c>
      <c r="O1017" s="34">
        <f t="shared" si="22"/>
        <v>0</v>
      </c>
      <c r="P1017" s="48">
        <v>0</v>
      </c>
      <c r="Q1017" s="48">
        <v>0</v>
      </c>
    </row>
    <row r="1018" spans="1:17" x14ac:dyDescent="0.25">
      <c r="A1018" s="46" t="s">
        <v>955</v>
      </c>
      <c r="B1018" s="47">
        <v>2947710</v>
      </c>
      <c r="C1018" s="47" t="s">
        <v>944</v>
      </c>
      <c r="D1018" s="48">
        <v>0</v>
      </c>
      <c r="E1018" s="51" t="s">
        <v>944</v>
      </c>
      <c r="F1018" s="47" t="s">
        <v>944</v>
      </c>
      <c r="G1018" s="52" t="s">
        <v>944</v>
      </c>
      <c r="H1018" s="47" t="s">
        <v>944</v>
      </c>
      <c r="I1018" s="51" t="s">
        <v>944</v>
      </c>
      <c r="J1018" s="47" t="s">
        <v>944</v>
      </c>
      <c r="K1018" s="53" t="s">
        <v>944</v>
      </c>
      <c r="L1018" s="47" t="s">
        <v>944</v>
      </c>
      <c r="M1018" s="34">
        <v>0</v>
      </c>
      <c r="N1018" s="73">
        <f>0/12</f>
        <v>0</v>
      </c>
      <c r="O1018" s="34">
        <f t="shared" si="22"/>
        <v>0</v>
      </c>
      <c r="P1018" s="47">
        <v>0</v>
      </c>
      <c r="Q1018" s="47">
        <v>0</v>
      </c>
    </row>
    <row r="1019" spans="1:17" x14ac:dyDescent="0.25">
      <c r="A1019" s="46" t="s">
        <v>956</v>
      </c>
      <c r="B1019" s="47">
        <v>2986620</v>
      </c>
      <c r="C1019" s="48">
        <v>2986620</v>
      </c>
      <c r="D1019" s="48">
        <v>2588404</v>
      </c>
      <c r="E1019" s="49">
        <v>1</v>
      </c>
      <c r="F1019" s="48">
        <v>0</v>
      </c>
      <c r="G1019" s="50">
        <v>1</v>
      </c>
      <c r="H1019" s="48">
        <v>2389296</v>
      </c>
      <c r="I1019" s="49">
        <v>1</v>
      </c>
      <c r="J1019" s="48">
        <v>2389296</v>
      </c>
      <c r="K1019" s="46">
        <v>0</v>
      </c>
      <c r="L1019" s="48">
        <v>0</v>
      </c>
      <c r="M1019" s="34">
        <v>10.04300752</v>
      </c>
      <c r="N1019" s="72">
        <f>141.3268584/12</f>
        <v>11.777238199999999</v>
      </c>
      <c r="O1019" s="34">
        <f t="shared" si="22"/>
        <v>28.134826086956522</v>
      </c>
      <c r="P1019" s="48">
        <v>0</v>
      </c>
      <c r="Q1019" s="48">
        <v>0</v>
      </c>
    </row>
    <row r="1020" spans="1:17" x14ac:dyDescent="0.25">
      <c r="A1020" s="46" t="s">
        <v>957</v>
      </c>
      <c r="B1020" s="47">
        <v>1755330</v>
      </c>
      <c r="C1020" s="47" t="s">
        <v>944</v>
      </c>
      <c r="D1020" s="48">
        <v>129252</v>
      </c>
      <c r="E1020" s="49">
        <v>16</v>
      </c>
      <c r="F1020" s="48">
        <v>1540000</v>
      </c>
      <c r="G1020" s="50">
        <v>13</v>
      </c>
      <c r="H1020" s="48">
        <v>1082000</v>
      </c>
      <c r="I1020" s="49">
        <v>11</v>
      </c>
      <c r="J1020" s="48">
        <v>1078000</v>
      </c>
      <c r="K1020" s="46">
        <v>0</v>
      </c>
      <c r="L1020" s="48">
        <v>0</v>
      </c>
      <c r="M1020" s="34">
        <v>0.39421860000000003</v>
      </c>
      <c r="N1020" s="72">
        <f>7.97226336/12</f>
        <v>0.66435527999999999</v>
      </c>
      <c r="O1020" s="34">
        <f t="shared" si="22"/>
        <v>1.4049130434782608</v>
      </c>
      <c r="P1020" s="48">
        <v>0</v>
      </c>
      <c r="Q1020" s="48">
        <v>0</v>
      </c>
    </row>
    <row r="1021" spans="1:17" x14ac:dyDescent="0.25">
      <c r="A1021" s="46" t="s">
        <v>958</v>
      </c>
      <c r="B1021" s="47">
        <v>439497</v>
      </c>
      <c r="C1021" s="48">
        <v>170638</v>
      </c>
      <c r="D1021" s="48">
        <v>159271.85999999999</v>
      </c>
      <c r="E1021" s="49">
        <v>0</v>
      </c>
      <c r="F1021" s="48">
        <v>0</v>
      </c>
      <c r="G1021" s="50">
        <v>0</v>
      </c>
      <c r="H1021" s="48">
        <v>0</v>
      </c>
      <c r="I1021" s="49">
        <v>0</v>
      </c>
      <c r="J1021" s="48">
        <v>0</v>
      </c>
      <c r="K1021" s="46">
        <v>0</v>
      </c>
      <c r="L1021" s="48">
        <v>0</v>
      </c>
      <c r="M1021" s="34">
        <v>0.60554168769230754</v>
      </c>
      <c r="N1021" s="72">
        <f>10.1001228396923/12</f>
        <v>0.84167690330769174</v>
      </c>
      <c r="O1021" s="34">
        <f t="shared" si="22"/>
        <v>1.7312158695652173</v>
      </c>
      <c r="P1021" s="48">
        <v>0</v>
      </c>
      <c r="Q1021" s="48">
        <v>0</v>
      </c>
    </row>
    <row r="1022" spans="1:17" x14ac:dyDescent="0.25">
      <c r="A1022" s="46" t="s">
        <v>959</v>
      </c>
      <c r="B1022" s="47">
        <v>707550</v>
      </c>
      <c r="C1022" s="48">
        <v>707550</v>
      </c>
      <c r="D1022" s="48">
        <v>635000</v>
      </c>
      <c r="E1022" s="49">
        <v>1</v>
      </c>
      <c r="F1022" s="48">
        <v>707550</v>
      </c>
      <c r="G1022" s="50">
        <v>1</v>
      </c>
      <c r="H1022" s="48">
        <v>707550</v>
      </c>
      <c r="I1022" s="49">
        <v>1</v>
      </c>
      <c r="J1022" s="48">
        <v>707550</v>
      </c>
      <c r="K1022" s="46">
        <v>1</v>
      </c>
      <c r="L1022" s="48">
        <v>635000</v>
      </c>
      <c r="M1022" s="34">
        <v>1.93675</v>
      </c>
      <c r="N1022" s="72">
        <f>39.1668/12</f>
        <v>3.2639</v>
      </c>
      <c r="O1022" s="34">
        <f t="shared" si="22"/>
        <v>6.9021739130434785</v>
      </c>
      <c r="P1022" s="48">
        <v>0</v>
      </c>
      <c r="Q1022" s="48">
        <v>0</v>
      </c>
    </row>
    <row r="1023" spans="1:17" x14ac:dyDescent="0.25">
      <c r="A1023" s="46" t="s">
        <v>960</v>
      </c>
      <c r="B1023" s="47">
        <v>621761</v>
      </c>
      <c r="C1023" s="48">
        <v>621761</v>
      </c>
      <c r="D1023" s="48">
        <v>426386</v>
      </c>
      <c r="E1023" s="49">
        <v>12</v>
      </c>
      <c r="F1023" s="48">
        <v>426386</v>
      </c>
      <c r="G1023" s="50">
        <v>12</v>
      </c>
      <c r="H1023" s="48">
        <v>426386</v>
      </c>
      <c r="I1023" s="49">
        <v>12</v>
      </c>
      <c r="J1023" s="48">
        <v>426386</v>
      </c>
      <c r="K1023" s="46">
        <v>9</v>
      </c>
      <c r="L1023" s="48">
        <v>426386</v>
      </c>
      <c r="M1023" s="34">
        <v>1.3004772999999998</v>
      </c>
      <c r="N1023" s="72">
        <f>26.29948848/12</f>
        <v>2.1916240400000002</v>
      </c>
      <c r="O1023" s="34">
        <f t="shared" si="22"/>
        <v>4.6346304347826086</v>
      </c>
      <c r="P1023" s="48">
        <v>0</v>
      </c>
      <c r="Q1023" s="48">
        <v>0</v>
      </c>
    </row>
    <row r="1024" spans="1:17" x14ac:dyDescent="0.25">
      <c r="A1024" s="46" t="s">
        <v>961</v>
      </c>
      <c r="B1024" s="47">
        <v>1766100</v>
      </c>
      <c r="C1024" s="48">
        <v>0</v>
      </c>
      <c r="D1024" s="48">
        <v>0</v>
      </c>
      <c r="E1024" s="49">
        <v>63</v>
      </c>
      <c r="F1024" s="48">
        <v>0</v>
      </c>
      <c r="G1024" s="50">
        <v>63</v>
      </c>
      <c r="H1024" s="48">
        <v>0</v>
      </c>
      <c r="I1024" s="49">
        <v>63</v>
      </c>
      <c r="J1024" s="48">
        <v>0</v>
      </c>
      <c r="K1024" s="46">
        <v>63</v>
      </c>
      <c r="L1024" s="48">
        <v>0</v>
      </c>
      <c r="M1024" s="34">
        <v>0</v>
      </c>
      <c r="N1024" s="72">
        <f>0/12</f>
        <v>0</v>
      </c>
      <c r="O1024" s="34">
        <f t="shared" si="22"/>
        <v>0</v>
      </c>
      <c r="P1024" s="48">
        <v>0</v>
      </c>
      <c r="Q1024" s="48">
        <v>0</v>
      </c>
    </row>
    <row r="1025" spans="1:17" x14ac:dyDescent="0.25">
      <c r="A1025" s="46" t="s">
        <v>962</v>
      </c>
      <c r="B1025" s="47">
        <v>2400125</v>
      </c>
      <c r="C1025" s="48">
        <v>580158.29</v>
      </c>
      <c r="D1025" s="48">
        <v>302448.18</v>
      </c>
      <c r="E1025" s="49">
        <v>148</v>
      </c>
      <c r="F1025" s="48">
        <v>680000</v>
      </c>
      <c r="G1025" s="50">
        <v>128</v>
      </c>
      <c r="H1025" s="48">
        <v>675649.85</v>
      </c>
      <c r="I1025" s="49">
        <v>128</v>
      </c>
      <c r="J1025" s="48">
        <v>397939.74</v>
      </c>
      <c r="K1025" s="46">
        <v>128</v>
      </c>
      <c r="L1025" s="48">
        <v>397939.74</v>
      </c>
      <c r="M1025" s="34">
        <v>1.1592548076923077</v>
      </c>
      <c r="N1025" s="72">
        <f>19.1162835636923/12</f>
        <v>1.5930236303076917</v>
      </c>
      <c r="O1025" s="34">
        <f t="shared" si="22"/>
        <v>3.2874802173913045</v>
      </c>
      <c r="P1025" s="48">
        <v>0</v>
      </c>
      <c r="Q1025" s="48">
        <v>0</v>
      </c>
    </row>
    <row r="1026" spans="1:17" x14ac:dyDescent="0.25">
      <c r="A1026" s="46" t="s">
        <v>963</v>
      </c>
      <c r="B1026" s="47">
        <v>495561</v>
      </c>
      <c r="C1026" s="48">
        <v>495561</v>
      </c>
      <c r="D1026" s="48">
        <v>147000</v>
      </c>
      <c r="E1026" s="49">
        <v>2</v>
      </c>
      <c r="F1026" s="48">
        <v>599136</v>
      </c>
      <c r="G1026" s="50">
        <v>2</v>
      </c>
      <c r="H1026" s="48">
        <v>599136</v>
      </c>
      <c r="I1026" s="49">
        <v>2</v>
      </c>
      <c r="J1026" s="48">
        <v>599136</v>
      </c>
      <c r="K1026" s="46">
        <v>0</v>
      </c>
      <c r="L1026" s="48">
        <v>0</v>
      </c>
      <c r="M1026" s="34">
        <v>0.57035999999999998</v>
      </c>
      <c r="N1026" s="72">
        <f>8.0262/12</f>
        <v>0.66884999999999994</v>
      </c>
      <c r="O1026" s="34">
        <f t="shared" si="22"/>
        <v>1.5978260869565217</v>
      </c>
      <c r="P1026" s="48">
        <v>0</v>
      </c>
      <c r="Q1026" s="48">
        <v>0</v>
      </c>
    </row>
    <row r="1027" spans="1:17" x14ac:dyDescent="0.25">
      <c r="A1027" s="46" t="s">
        <v>964</v>
      </c>
      <c r="B1027" s="47">
        <v>2274022</v>
      </c>
      <c r="C1027" s="48">
        <v>1442700</v>
      </c>
      <c r="D1027" s="48">
        <v>896153</v>
      </c>
      <c r="E1027" s="49">
        <v>8</v>
      </c>
      <c r="F1027" s="48">
        <v>1671242</v>
      </c>
      <c r="G1027" s="50">
        <v>7</v>
      </c>
      <c r="H1027" s="48">
        <v>1305192</v>
      </c>
      <c r="I1027" s="49">
        <v>7</v>
      </c>
      <c r="J1027" s="48">
        <v>1305192</v>
      </c>
      <c r="K1027" s="46">
        <v>5</v>
      </c>
      <c r="L1027" s="48">
        <v>550200</v>
      </c>
      <c r="M1027" s="34">
        <v>4.2693259015384619</v>
      </c>
      <c r="N1027" s="72">
        <f>40.4730712615385/12</f>
        <v>3.3727559384615415</v>
      </c>
      <c r="O1027" s="34">
        <f t="shared" si="22"/>
        <v>9.7407934782608692</v>
      </c>
      <c r="P1027" s="48">
        <v>0</v>
      </c>
      <c r="Q1027" s="48">
        <v>0</v>
      </c>
    </row>
    <row r="1028" spans="1:17" x14ac:dyDescent="0.25">
      <c r="A1028" s="46" t="s">
        <v>965</v>
      </c>
      <c r="B1028" s="47">
        <v>4159857</v>
      </c>
      <c r="C1028" s="48">
        <v>872719.78</v>
      </c>
      <c r="D1028" s="48">
        <v>872719.78</v>
      </c>
      <c r="E1028" s="49">
        <v>12</v>
      </c>
      <c r="F1028" s="48">
        <v>0</v>
      </c>
      <c r="G1028" s="50">
        <v>5</v>
      </c>
      <c r="H1028" s="48">
        <v>0</v>
      </c>
      <c r="I1028" s="49">
        <v>5</v>
      </c>
      <c r="J1028" s="48">
        <v>0</v>
      </c>
      <c r="K1028" s="46">
        <v>1</v>
      </c>
      <c r="L1028" s="48">
        <v>0</v>
      </c>
      <c r="M1028" s="34">
        <v>7.9417499979999997</v>
      </c>
      <c r="N1028" s="72">
        <f>0/12</f>
        <v>0</v>
      </c>
      <c r="O1028" s="34">
        <f t="shared" si="22"/>
        <v>9.4860845652173911</v>
      </c>
      <c r="P1028" s="48">
        <v>0</v>
      </c>
      <c r="Q1028" s="48">
        <v>0</v>
      </c>
    </row>
    <row r="1029" spans="1:17" x14ac:dyDescent="0.25">
      <c r="A1029" s="46" t="s">
        <v>966</v>
      </c>
      <c r="B1029" s="47">
        <v>99000</v>
      </c>
      <c r="C1029" s="48">
        <v>0</v>
      </c>
      <c r="D1029" s="48">
        <v>0</v>
      </c>
      <c r="E1029" s="49">
        <v>0</v>
      </c>
      <c r="F1029" s="48">
        <v>0</v>
      </c>
      <c r="G1029" s="50">
        <v>0</v>
      </c>
      <c r="H1029" s="48">
        <v>0</v>
      </c>
      <c r="I1029" s="49">
        <v>0</v>
      </c>
      <c r="J1029" s="48">
        <v>0</v>
      </c>
      <c r="K1029" s="46">
        <v>0</v>
      </c>
      <c r="L1029" s="48">
        <v>0</v>
      </c>
      <c r="M1029" s="34">
        <v>0</v>
      </c>
      <c r="N1029" s="72">
        <f>0/12</f>
        <v>0</v>
      </c>
      <c r="O1029" s="34">
        <f t="shared" si="22"/>
        <v>0</v>
      </c>
      <c r="P1029" s="48">
        <v>0</v>
      </c>
      <c r="Q1029" s="48">
        <v>0</v>
      </c>
    </row>
    <row r="1030" spans="1:17" x14ac:dyDescent="0.25">
      <c r="A1030" s="46" t="s">
        <v>967</v>
      </c>
      <c r="B1030" s="47">
        <v>1793477</v>
      </c>
      <c r="C1030" s="48">
        <v>1793477</v>
      </c>
      <c r="D1030" s="48">
        <v>1793477.25</v>
      </c>
      <c r="E1030" s="49">
        <v>2</v>
      </c>
      <c r="F1030" s="48">
        <v>1793477</v>
      </c>
      <c r="G1030" s="50">
        <v>2</v>
      </c>
      <c r="H1030" s="48">
        <v>1793477</v>
      </c>
      <c r="I1030" s="49">
        <v>2</v>
      </c>
      <c r="J1030" s="48">
        <v>1793477</v>
      </c>
      <c r="K1030" s="46">
        <v>2</v>
      </c>
      <c r="L1030" s="48">
        <v>1793477</v>
      </c>
      <c r="M1030" s="34">
        <v>5.4701056124999994</v>
      </c>
      <c r="N1030" s="72">
        <f>110.62167678/12</f>
        <v>9.2184730649999995</v>
      </c>
      <c r="O1030" s="34">
        <f t="shared" si="22"/>
        <v>19.494317934782607</v>
      </c>
      <c r="P1030" s="48">
        <v>0</v>
      </c>
      <c r="Q1030" s="48">
        <v>0</v>
      </c>
    </row>
    <row r="1031" spans="1:17" x14ac:dyDescent="0.25">
      <c r="A1031" s="46" t="s">
        <v>968</v>
      </c>
      <c r="B1031" s="47">
        <v>841077</v>
      </c>
      <c r="C1031" s="48">
        <v>613063.68999999994</v>
      </c>
      <c r="D1031" s="48">
        <v>613063.68999999994</v>
      </c>
      <c r="E1031" s="49">
        <v>8</v>
      </c>
      <c r="F1031" s="48">
        <v>613064</v>
      </c>
      <c r="G1031" s="50">
        <v>8</v>
      </c>
      <c r="H1031" s="48">
        <v>613064</v>
      </c>
      <c r="I1031" s="49">
        <v>8</v>
      </c>
      <c r="J1031" s="48">
        <v>613064</v>
      </c>
      <c r="K1031" s="46">
        <v>8</v>
      </c>
      <c r="L1031" s="48">
        <v>613064</v>
      </c>
      <c r="M1031" s="34">
        <v>2.9243138012999998</v>
      </c>
      <c r="N1031" s="72">
        <f>31.8547893324/12</f>
        <v>2.6545657776999998</v>
      </c>
      <c r="O1031" s="34">
        <f t="shared" si="22"/>
        <v>6.6637357608695647</v>
      </c>
      <c r="P1031" s="48">
        <v>0</v>
      </c>
      <c r="Q1031" s="48">
        <v>0</v>
      </c>
    </row>
    <row r="1032" spans="1:17" x14ac:dyDescent="0.25">
      <c r="A1032" s="46" t="s">
        <v>969</v>
      </c>
      <c r="B1032" s="47">
        <v>2228307</v>
      </c>
      <c r="C1032" s="48">
        <v>567124.93999999994</v>
      </c>
      <c r="D1032" s="48">
        <v>469125.42</v>
      </c>
      <c r="E1032" s="49">
        <v>12</v>
      </c>
      <c r="F1032" s="48">
        <v>272944.96000000002</v>
      </c>
      <c r="G1032" s="50">
        <v>12</v>
      </c>
      <c r="H1032" s="48">
        <v>272944.96000000002</v>
      </c>
      <c r="I1032" s="49">
        <v>12</v>
      </c>
      <c r="J1032" s="48">
        <v>272944.96000000002</v>
      </c>
      <c r="K1032" s="46">
        <v>12</v>
      </c>
      <c r="L1032" s="48">
        <v>272944.96000000002</v>
      </c>
      <c r="M1032" s="34">
        <v>4.2690413219999996</v>
      </c>
      <c r="N1032" s="72">
        <f>0/12</f>
        <v>0</v>
      </c>
      <c r="O1032" s="34">
        <f t="shared" si="22"/>
        <v>5.099189347826087</v>
      </c>
      <c r="P1032" s="48">
        <v>0</v>
      </c>
      <c r="Q1032" s="48">
        <v>0</v>
      </c>
    </row>
    <row r="1033" spans="1:17" x14ac:dyDescent="0.25">
      <c r="A1033" s="46" t="s">
        <v>970</v>
      </c>
      <c r="B1033" s="47">
        <v>476893</v>
      </c>
      <c r="C1033" s="48">
        <v>0</v>
      </c>
      <c r="D1033" s="48">
        <v>0</v>
      </c>
      <c r="E1033" s="49">
        <v>2</v>
      </c>
      <c r="F1033" s="48">
        <v>476893</v>
      </c>
      <c r="G1033" s="50">
        <v>0</v>
      </c>
      <c r="H1033" s="48">
        <v>0</v>
      </c>
      <c r="I1033" s="49">
        <v>0</v>
      </c>
      <c r="J1033" s="48">
        <v>0</v>
      </c>
      <c r="K1033" s="46">
        <v>0</v>
      </c>
      <c r="L1033" s="48">
        <v>0</v>
      </c>
      <c r="M1033" s="34">
        <v>0</v>
      </c>
      <c r="N1033" s="72">
        <f>0/12</f>
        <v>0</v>
      </c>
      <c r="O1033" s="34">
        <f t="shared" si="22"/>
        <v>0</v>
      </c>
      <c r="P1033" s="48">
        <v>0</v>
      </c>
      <c r="Q1033" s="48">
        <v>0</v>
      </c>
    </row>
    <row r="1034" spans="1:17" x14ac:dyDescent="0.25">
      <c r="A1034" s="46" t="s">
        <v>971</v>
      </c>
      <c r="B1034" s="47">
        <v>3964362</v>
      </c>
      <c r="C1034" s="48">
        <v>1247070</v>
      </c>
      <c r="D1034" s="48">
        <v>1161803.76</v>
      </c>
      <c r="E1034" s="49">
        <v>9</v>
      </c>
      <c r="F1034" s="48">
        <v>473704.02</v>
      </c>
      <c r="G1034" s="50">
        <v>8</v>
      </c>
      <c r="H1034" s="48">
        <v>473704.02</v>
      </c>
      <c r="I1034" s="49">
        <v>8</v>
      </c>
      <c r="J1034" s="48">
        <v>388438</v>
      </c>
      <c r="K1034" s="46">
        <v>8</v>
      </c>
      <c r="L1034" s="48">
        <v>388438</v>
      </c>
      <c r="M1034" s="34">
        <v>4.6384615384615389</v>
      </c>
      <c r="N1034" s="72">
        <f>71.2074321304615/12</f>
        <v>5.9339526775384579</v>
      </c>
      <c r="O1034" s="34">
        <f t="shared" si="22"/>
        <v>12.628301739130436</v>
      </c>
      <c r="P1034" s="48">
        <v>0</v>
      </c>
      <c r="Q1034" s="48">
        <v>0</v>
      </c>
    </row>
    <row r="1035" spans="1:17" x14ac:dyDescent="0.25">
      <c r="A1035" s="46" t="s">
        <v>972</v>
      </c>
      <c r="B1035" s="47">
        <v>620025</v>
      </c>
      <c r="C1035" s="48">
        <v>0</v>
      </c>
      <c r="D1035" s="48">
        <v>0</v>
      </c>
      <c r="E1035" s="49">
        <v>0</v>
      </c>
      <c r="F1035" s="48">
        <v>0</v>
      </c>
      <c r="G1035" s="50">
        <v>0</v>
      </c>
      <c r="H1035" s="48">
        <v>0</v>
      </c>
      <c r="I1035" s="49">
        <v>0</v>
      </c>
      <c r="J1035" s="48">
        <v>0</v>
      </c>
      <c r="K1035" s="46">
        <v>0</v>
      </c>
      <c r="L1035" s="48">
        <v>0</v>
      </c>
      <c r="M1035" s="34">
        <v>0</v>
      </c>
      <c r="N1035" s="72">
        <f>0/12</f>
        <v>0</v>
      </c>
      <c r="O1035" s="34">
        <f t="shared" si="22"/>
        <v>0</v>
      </c>
      <c r="P1035" s="48">
        <v>0</v>
      </c>
      <c r="Q1035" s="48">
        <v>0</v>
      </c>
    </row>
    <row r="1036" spans="1:17" x14ac:dyDescent="0.25">
      <c r="A1036" s="46" t="s">
        <v>973</v>
      </c>
      <c r="B1036" s="47">
        <v>2301837</v>
      </c>
      <c r="C1036" s="48">
        <v>2301837</v>
      </c>
      <c r="D1036" s="48">
        <v>2301837</v>
      </c>
      <c r="E1036" s="49">
        <v>9</v>
      </c>
      <c r="F1036" s="48">
        <v>2301837</v>
      </c>
      <c r="G1036" s="50">
        <v>9</v>
      </c>
      <c r="H1036" s="48">
        <v>2301837</v>
      </c>
      <c r="I1036" s="49">
        <v>9</v>
      </c>
      <c r="J1036" s="48">
        <v>2301837</v>
      </c>
      <c r="K1036" s="46">
        <v>9</v>
      </c>
      <c r="L1036" s="48">
        <v>2301837</v>
      </c>
      <c r="M1036" s="34">
        <v>4.6684375000000005</v>
      </c>
      <c r="N1036" s="72">
        <f>195.3393504/12</f>
        <v>16.2782792</v>
      </c>
      <c r="O1036" s="34">
        <f t="shared" si="22"/>
        <v>25.019967391304348</v>
      </c>
      <c r="P1036" s="48">
        <v>0</v>
      </c>
      <c r="Q1036" s="48">
        <v>0</v>
      </c>
    </row>
    <row r="1037" spans="1:17" x14ac:dyDescent="0.25">
      <c r="A1037" s="46" t="s">
        <v>974</v>
      </c>
      <c r="B1037" s="47">
        <v>1630750</v>
      </c>
      <c r="C1037" s="48">
        <v>0</v>
      </c>
      <c r="D1037" s="48">
        <v>0</v>
      </c>
      <c r="E1037" s="49">
        <v>0</v>
      </c>
      <c r="F1037" s="48">
        <v>0</v>
      </c>
      <c r="G1037" s="50">
        <v>0</v>
      </c>
      <c r="H1037" s="48">
        <v>0</v>
      </c>
      <c r="I1037" s="49">
        <v>0</v>
      </c>
      <c r="J1037" s="48">
        <v>0</v>
      </c>
      <c r="K1037" s="46">
        <v>0</v>
      </c>
      <c r="L1037" s="48">
        <v>0</v>
      </c>
      <c r="M1037" s="34">
        <v>0</v>
      </c>
      <c r="N1037" s="72">
        <f>0/12</f>
        <v>0</v>
      </c>
      <c r="O1037" s="34">
        <f t="shared" si="22"/>
        <v>0</v>
      </c>
      <c r="P1037" s="48">
        <v>0</v>
      </c>
      <c r="Q1037" s="48">
        <v>0</v>
      </c>
    </row>
    <row r="1038" spans="1:17" x14ac:dyDescent="0.25">
      <c r="A1038" s="46" t="s">
        <v>975</v>
      </c>
      <c r="B1038" s="47">
        <v>1138602</v>
      </c>
      <c r="C1038" s="48">
        <v>5400</v>
      </c>
      <c r="D1038" s="48">
        <v>0</v>
      </c>
      <c r="E1038" s="49">
        <v>1</v>
      </c>
      <c r="F1038" s="48">
        <v>5400</v>
      </c>
      <c r="G1038" s="50">
        <v>1</v>
      </c>
      <c r="H1038" s="48">
        <v>5400</v>
      </c>
      <c r="I1038" s="49">
        <v>1</v>
      </c>
      <c r="J1038" s="48">
        <v>5400</v>
      </c>
      <c r="K1038" s="46">
        <v>1</v>
      </c>
      <c r="L1038" s="48">
        <v>5400</v>
      </c>
      <c r="M1038" s="34">
        <v>0</v>
      </c>
      <c r="N1038" s="72">
        <f>0/12</f>
        <v>0</v>
      </c>
      <c r="O1038" s="34">
        <f t="shared" si="22"/>
        <v>0</v>
      </c>
      <c r="P1038" s="48">
        <v>0</v>
      </c>
      <c r="Q1038" s="48">
        <v>0</v>
      </c>
    </row>
    <row r="1039" spans="1:17" x14ac:dyDescent="0.25">
      <c r="A1039" s="46" t="s">
        <v>976</v>
      </c>
      <c r="B1039" s="47">
        <v>184217</v>
      </c>
      <c r="C1039" s="48">
        <v>184217</v>
      </c>
      <c r="D1039" s="48">
        <v>165403</v>
      </c>
      <c r="E1039" s="49">
        <v>1</v>
      </c>
      <c r="F1039" s="48">
        <v>12807</v>
      </c>
      <c r="G1039" s="50">
        <v>1</v>
      </c>
      <c r="H1039" s="48">
        <v>12807</v>
      </c>
      <c r="I1039" s="49">
        <v>1</v>
      </c>
      <c r="J1039" s="48">
        <v>12807</v>
      </c>
      <c r="K1039" s="46">
        <v>1</v>
      </c>
      <c r="L1039" s="48">
        <v>12807</v>
      </c>
      <c r="M1039" s="34">
        <v>1.5051672999999999</v>
      </c>
      <c r="N1039" s="72">
        <f>0/12</f>
        <v>0</v>
      </c>
      <c r="O1039" s="34">
        <f t="shared" si="22"/>
        <v>1.7978586956521738</v>
      </c>
      <c r="P1039" s="48">
        <v>0</v>
      </c>
      <c r="Q1039" s="48">
        <v>0</v>
      </c>
    </row>
    <row r="1040" spans="1:17" x14ac:dyDescent="0.25">
      <c r="A1040" s="46" t="s">
        <v>977</v>
      </c>
      <c r="B1040" s="47">
        <v>3733517</v>
      </c>
      <c r="C1040" s="48">
        <v>322149</v>
      </c>
      <c r="D1040" s="48">
        <v>138992.87</v>
      </c>
      <c r="E1040" s="49">
        <v>2</v>
      </c>
      <c r="F1040" s="48">
        <v>322149</v>
      </c>
      <c r="G1040" s="50">
        <v>2</v>
      </c>
      <c r="H1040" s="48">
        <v>322149</v>
      </c>
      <c r="I1040" s="49">
        <v>2</v>
      </c>
      <c r="J1040" s="48">
        <v>322149</v>
      </c>
      <c r="K1040" s="46">
        <v>0</v>
      </c>
      <c r="L1040" s="48">
        <v>0</v>
      </c>
      <c r="M1040" s="34">
        <v>0.42392825349999996</v>
      </c>
      <c r="N1040" s="72">
        <f>8.5730802216/12</f>
        <v>0.71442335179999994</v>
      </c>
      <c r="O1040" s="34">
        <f t="shared" si="22"/>
        <v>1.5107920652173912</v>
      </c>
      <c r="P1040" s="48">
        <v>0</v>
      </c>
      <c r="Q1040" s="48">
        <v>0</v>
      </c>
    </row>
    <row r="1041" spans="1:17" x14ac:dyDescent="0.25">
      <c r="A1041" s="46" t="s">
        <v>978</v>
      </c>
      <c r="B1041" s="47">
        <v>4542123</v>
      </c>
      <c r="C1041" s="48">
        <v>3425775</v>
      </c>
      <c r="D1041" s="48">
        <v>2407562</v>
      </c>
      <c r="E1041" s="49">
        <v>4</v>
      </c>
      <c r="F1041" s="48">
        <v>3425775</v>
      </c>
      <c r="G1041" s="50">
        <v>4</v>
      </c>
      <c r="H1041" s="48">
        <v>3425775</v>
      </c>
      <c r="I1041" s="49">
        <v>1</v>
      </c>
      <c r="J1041" s="48">
        <v>2025775</v>
      </c>
      <c r="K1041" s="46">
        <v>0</v>
      </c>
      <c r="L1041" s="48">
        <v>0</v>
      </c>
      <c r="M1041" s="34">
        <v>5.5725961538461535</v>
      </c>
      <c r="N1041" s="72">
        <f>196.034616553846/12</f>
        <v>16.336218046153835</v>
      </c>
      <c r="O1041" s="34">
        <f t="shared" si="22"/>
        <v>26.169152173913044</v>
      </c>
      <c r="P1041" s="48">
        <v>0</v>
      </c>
      <c r="Q1041" s="48">
        <v>0</v>
      </c>
    </row>
    <row r="1042" spans="1:17" x14ac:dyDescent="0.25">
      <c r="A1042" s="46" t="s">
        <v>979</v>
      </c>
      <c r="B1042" s="47">
        <v>744244</v>
      </c>
      <c r="C1042" s="48">
        <v>744244</v>
      </c>
      <c r="D1042" s="48">
        <v>493246.02</v>
      </c>
      <c r="E1042" s="49">
        <v>16</v>
      </c>
      <c r="F1042" s="48">
        <v>486560.12</v>
      </c>
      <c r="G1042" s="50">
        <v>16</v>
      </c>
      <c r="H1042" s="48">
        <v>486560.12</v>
      </c>
      <c r="I1042" s="49">
        <v>16</v>
      </c>
      <c r="J1042" s="48">
        <v>486560.12</v>
      </c>
      <c r="K1042" s="46">
        <v>15</v>
      </c>
      <c r="L1042" s="48">
        <v>379455.98</v>
      </c>
      <c r="M1042" s="34">
        <v>1.4073642688076922</v>
      </c>
      <c r="N1042" s="72">
        <f>34.0167645467077/12</f>
        <v>2.8347303788923082</v>
      </c>
      <c r="O1042" s="34">
        <f t="shared" si="22"/>
        <v>5.3613697826086959</v>
      </c>
      <c r="P1042" s="48">
        <v>0</v>
      </c>
      <c r="Q1042" s="48">
        <v>0</v>
      </c>
    </row>
    <row r="1043" spans="1:17" x14ac:dyDescent="0.25">
      <c r="A1043" s="46" t="s">
        <v>980</v>
      </c>
      <c r="B1043" s="47">
        <v>259650</v>
      </c>
      <c r="C1043" s="48">
        <v>259650</v>
      </c>
      <c r="D1043" s="48">
        <v>171781.21</v>
      </c>
      <c r="E1043" s="49">
        <v>2</v>
      </c>
      <c r="F1043" s="48">
        <v>259650</v>
      </c>
      <c r="G1043" s="50">
        <v>2</v>
      </c>
      <c r="H1043" s="48">
        <v>259650</v>
      </c>
      <c r="I1043" s="49">
        <v>2</v>
      </c>
      <c r="J1043" s="48">
        <v>259650</v>
      </c>
      <c r="K1043" s="46">
        <v>1</v>
      </c>
      <c r="L1043" s="48">
        <v>115862.2</v>
      </c>
      <c r="M1043" s="34">
        <v>0.66651109479999993</v>
      </c>
      <c r="N1043" s="72">
        <f>9.379254066/12</f>
        <v>0.78160450549999994</v>
      </c>
      <c r="O1043" s="34">
        <f t="shared" si="22"/>
        <v>1.8671870652173912</v>
      </c>
      <c r="P1043" s="48">
        <v>0</v>
      </c>
      <c r="Q1043" s="48">
        <v>0</v>
      </c>
    </row>
    <row r="1044" spans="1:17" x14ac:dyDescent="0.25">
      <c r="A1044" s="46" t="s">
        <v>981</v>
      </c>
      <c r="B1044" s="47">
        <v>2326683</v>
      </c>
      <c r="C1044" s="48">
        <v>2326683</v>
      </c>
      <c r="D1044" s="48">
        <v>2326683</v>
      </c>
      <c r="E1044" s="49">
        <v>2</v>
      </c>
      <c r="F1044" s="48">
        <v>2326683</v>
      </c>
      <c r="G1044" s="50">
        <v>2</v>
      </c>
      <c r="H1044" s="48">
        <v>2326683</v>
      </c>
      <c r="I1044" s="49">
        <v>2</v>
      </c>
      <c r="J1044" s="48">
        <v>2326683</v>
      </c>
      <c r="K1044" s="46">
        <v>2</v>
      </c>
      <c r="L1044" s="48">
        <v>2326683</v>
      </c>
      <c r="M1044" s="34">
        <v>7.0963831499999985</v>
      </c>
      <c r="N1044" s="72">
        <f>143.50980744/12</f>
        <v>11.959150620000001</v>
      </c>
      <c r="O1044" s="34">
        <f t="shared" si="22"/>
        <v>25.290032608695654</v>
      </c>
      <c r="P1044" s="48">
        <v>0</v>
      </c>
      <c r="Q1044" s="48">
        <v>0</v>
      </c>
    </row>
    <row r="1045" spans="1:17" x14ac:dyDescent="0.25">
      <c r="A1045" s="46" t="s">
        <v>982</v>
      </c>
      <c r="B1045" s="47">
        <v>1420069</v>
      </c>
      <c r="C1045" s="48">
        <v>1365244.66</v>
      </c>
      <c r="D1045" s="48">
        <v>0</v>
      </c>
      <c r="E1045" s="49">
        <v>6</v>
      </c>
      <c r="F1045" s="48">
        <v>1420069.49</v>
      </c>
      <c r="G1045" s="50">
        <v>5</v>
      </c>
      <c r="H1045" s="48">
        <v>1365244.66</v>
      </c>
      <c r="I1045" s="49">
        <v>5</v>
      </c>
      <c r="J1045" s="48">
        <v>1365244.66</v>
      </c>
      <c r="K1045" s="46">
        <v>0</v>
      </c>
      <c r="L1045" s="48">
        <v>0</v>
      </c>
      <c r="M1045" s="34">
        <v>0</v>
      </c>
      <c r="N1045" s="72">
        <f>0/12</f>
        <v>0</v>
      </c>
      <c r="O1045" s="34">
        <f t="shared" si="22"/>
        <v>0</v>
      </c>
      <c r="P1045" s="48">
        <v>0</v>
      </c>
      <c r="Q1045" s="48">
        <v>0</v>
      </c>
    </row>
    <row r="1046" spans="1:17" x14ac:dyDescent="0.25">
      <c r="A1046" s="46" t="s">
        <v>983</v>
      </c>
      <c r="B1046" s="47">
        <v>1180707</v>
      </c>
      <c r="C1046" s="48">
        <v>1180707</v>
      </c>
      <c r="D1046" s="48">
        <v>1180707</v>
      </c>
      <c r="E1046" s="49">
        <v>1</v>
      </c>
      <c r="F1046" s="48">
        <v>1180707</v>
      </c>
      <c r="G1046" s="50">
        <v>1</v>
      </c>
      <c r="H1046" s="48">
        <v>1180707</v>
      </c>
      <c r="I1046" s="49">
        <v>1</v>
      </c>
      <c r="J1046" s="48">
        <v>1180707</v>
      </c>
      <c r="K1046" s="46">
        <v>1</v>
      </c>
      <c r="L1046" s="48">
        <v>1180707</v>
      </c>
      <c r="M1046" s="34">
        <v>3.6011563499999997</v>
      </c>
      <c r="N1046" s="72">
        <f>72.82600776/12</f>
        <v>6.06883398</v>
      </c>
      <c r="O1046" s="34">
        <f t="shared" si="22"/>
        <v>12.833771739130436</v>
      </c>
      <c r="P1046" s="48">
        <v>0</v>
      </c>
      <c r="Q1046" s="48">
        <v>0</v>
      </c>
    </row>
    <row r="1047" spans="1:17" x14ac:dyDescent="0.25">
      <c r="A1047" s="46" t="s">
        <v>984</v>
      </c>
      <c r="B1047" s="47">
        <v>902634</v>
      </c>
      <c r="C1047" s="48">
        <v>0</v>
      </c>
      <c r="D1047" s="48">
        <v>0</v>
      </c>
      <c r="E1047" s="49">
        <v>1</v>
      </c>
      <c r="F1047" s="48">
        <v>0</v>
      </c>
      <c r="G1047" s="50">
        <v>1</v>
      </c>
      <c r="H1047" s="48">
        <v>0</v>
      </c>
      <c r="I1047" s="49">
        <v>1</v>
      </c>
      <c r="J1047" s="48">
        <v>0</v>
      </c>
      <c r="K1047" s="46">
        <v>1</v>
      </c>
      <c r="L1047" s="48">
        <v>0</v>
      </c>
      <c r="M1047" s="34">
        <v>0</v>
      </c>
      <c r="N1047" s="72">
        <f>0/12</f>
        <v>0</v>
      </c>
      <c r="O1047" s="34">
        <f t="shared" si="22"/>
        <v>0</v>
      </c>
      <c r="P1047" s="48">
        <v>0</v>
      </c>
      <c r="Q1047" s="48">
        <v>0</v>
      </c>
    </row>
    <row r="1048" spans="1:17" x14ac:dyDescent="0.25">
      <c r="A1048" s="46" t="s">
        <v>985</v>
      </c>
      <c r="B1048" s="47">
        <v>330618</v>
      </c>
      <c r="C1048" s="48">
        <v>330618</v>
      </c>
      <c r="D1048" s="48">
        <v>330618</v>
      </c>
      <c r="E1048" s="49">
        <v>7</v>
      </c>
      <c r="F1048" s="48">
        <v>330618</v>
      </c>
      <c r="G1048" s="50">
        <v>7</v>
      </c>
      <c r="H1048" s="48">
        <v>330618</v>
      </c>
      <c r="I1048" s="49">
        <v>7</v>
      </c>
      <c r="J1048" s="48">
        <v>330618</v>
      </c>
      <c r="K1048" s="46">
        <v>7</v>
      </c>
      <c r="L1048" s="48">
        <v>330618</v>
      </c>
      <c r="M1048" s="34">
        <v>1.28279784</v>
      </c>
      <c r="N1048" s="72">
        <f>18.0517428/12</f>
        <v>1.5043119</v>
      </c>
      <c r="O1048" s="34">
        <f t="shared" si="22"/>
        <v>3.5936739130434781</v>
      </c>
      <c r="P1048" s="48">
        <v>0</v>
      </c>
      <c r="Q1048" s="48">
        <v>0</v>
      </c>
    </row>
    <row r="1049" spans="1:17" x14ac:dyDescent="0.25">
      <c r="A1049" s="46" t="s">
        <v>986</v>
      </c>
      <c r="B1049" s="47">
        <v>876745</v>
      </c>
      <c r="C1049" s="48">
        <v>876745</v>
      </c>
      <c r="D1049" s="48">
        <v>730041</v>
      </c>
      <c r="E1049" s="49">
        <v>3</v>
      </c>
      <c r="F1049" s="48">
        <v>876745</v>
      </c>
      <c r="G1049" s="50">
        <v>3</v>
      </c>
      <c r="H1049" s="48">
        <v>876745</v>
      </c>
      <c r="I1049" s="49">
        <v>3</v>
      </c>
      <c r="J1049" s="48">
        <v>876745</v>
      </c>
      <c r="K1049" s="46">
        <v>2</v>
      </c>
      <c r="L1049" s="48">
        <v>728440</v>
      </c>
      <c r="M1049" s="34">
        <v>2.22662505</v>
      </c>
      <c r="N1049" s="72">
        <f>45.02892888/12</f>
        <v>3.7524107400000002</v>
      </c>
      <c r="O1049" s="34">
        <f t="shared" si="22"/>
        <v>7.9352282608695655</v>
      </c>
      <c r="P1049" s="48">
        <v>0</v>
      </c>
      <c r="Q1049" s="48">
        <v>0</v>
      </c>
    </row>
    <row r="1050" spans="1:17" x14ac:dyDescent="0.25">
      <c r="A1050" s="46" t="s">
        <v>987</v>
      </c>
      <c r="B1050" s="47">
        <v>1582665</v>
      </c>
      <c r="C1050" s="48">
        <v>405832</v>
      </c>
      <c r="D1050" s="48">
        <v>0</v>
      </c>
      <c r="E1050" s="49">
        <v>8</v>
      </c>
      <c r="F1050" s="48">
        <v>482597</v>
      </c>
      <c r="G1050" s="50">
        <v>7</v>
      </c>
      <c r="H1050" s="48">
        <v>405832</v>
      </c>
      <c r="I1050" s="49">
        <v>7</v>
      </c>
      <c r="J1050" s="48">
        <v>405832</v>
      </c>
      <c r="K1050" s="46">
        <v>2</v>
      </c>
      <c r="L1050" s="48">
        <v>5088</v>
      </c>
      <c r="M1050" s="34">
        <v>0</v>
      </c>
      <c r="N1050" s="72">
        <f>0/12</f>
        <v>0</v>
      </c>
      <c r="O1050" s="34">
        <f t="shared" si="22"/>
        <v>0</v>
      </c>
      <c r="P1050" s="48">
        <v>0</v>
      </c>
      <c r="Q1050" s="48">
        <v>0</v>
      </c>
    </row>
    <row r="1051" spans="1:17" x14ac:dyDescent="0.25">
      <c r="A1051" s="46" t="s">
        <v>988</v>
      </c>
      <c r="B1051" s="47">
        <v>453000</v>
      </c>
      <c r="C1051" s="48">
        <v>0</v>
      </c>
      <c r="D1051" s="48">
        <v>0</v>
      </c>
      <c r="E1051" s="49">
        <v>0</v>
      </c>
      <c r="F1051" s="48">
        <v>0</v>
      </c>
      <c r="G1051" s="50">
        <v>0</v>
      </c>
      <c r="H1051" s="48">
        <v>0</v>
      </c>
      <c r="I1051" s="49">
        <v>0</v>
      </c>
      <c r="J1051" s="48">
        <v>0</v>
      </c>
      <c r="K1051" s="46">
        <v>0</v>
      </c>
      <c r="L1051" s="48">
        <v>0</v>
      </c>
      <c r="M1051" s="34">
        <v>0</v>
      </c>
      <c r="N1051" s="72">
        <f>0/12</f>
        <v>0</v>
      </c>
      <c r="O1051" s="34">
        <f t="shared" si="22"/>
        <v>0</v>
      </c>
      <c r="P1051" s="48">
        <v>0</v>
      </c>
      <c r="Q1051" s="48">
        <v>0</v>
      </c>
    </row>
    <row r="1052" spans="1:17" x14ac:dyDescent="0.25">
      <c r="A1052" s="46" t="s">
        <v>989</v>
      </c>
      <c r="B1052" s="47">
        <v>542526</v>
      </c>
      <c r="C1052" s="48">
        <v>0</v>
      </c>
      <c r="D1052" s="48">
        <v>0</v>
      </c>
      <c r="E1052" s="49">
        <v>0</v>
      </c>
      <c r="F1052" s="48">
        <v>0</v>
      </c>
      <c r="G1052" s="50">
        <v>0</v>
      </c>
      <c r="H1052" s="48">
        <v>0</v>
      </c>
      <c r="I1052" s="49">
        <v>0</v>
      </c>
      <c r="J1052" s="48">
        <v>0</v>
      </c>
      <c r="K1052" s="46">
        <v>0</v>
      </c>
      <c r="L1052" s="48">
        <v>0</v>
      </c>
      <c r="M1052" s="34">
        <v>0</v>
      </c>
      <c r="N1052" s="72">
        <f>0/12</f>
        <v>0</v>
      </c>
      <c r="O1052" s="34">
        <f t="shared" si="22"/>
        <v>0</v>
      </c>
      <c r="P1052" s="48">
        <v>0</v>
      </c>
      <c r="Q1052" s="48">
        <v>0</v>
      </c>
    </row>
    <row r="1053" spans="1:17" x14ac:dyDescent="0.25">
      <c r="A1053" s="46" t="s">
        <v>990</v>
      </c>
      <c r="B1053" s="47">
        <v>1290246</v>
      </c>
      <c r="C1053" s="48">
        <v>876592</v>
      </c>
      <c r="D1053" s="48">
        <v>876592</v>
      </c>
      <c r="E1053" s="49">
        <v>1</v>
      </c>
      <c r="F1053" s="48">
        <v>876592</v>
      </c>
      <c r="G1053" s="50">
        <v>1</v>
      </c>
      <c r="H1053" s="48">
        <v>876592</v>
      </c>
      <c r="I1053" s="49">
        <v>1</v>
      </c>
      <c r="J1053" s="48">
        <v>876592</v>
      </c>
      <c r="K1053" s="46">
        <v>0</v>
      </c>
      <c r="L1053" s="48">
        <v>0</v>
      </c>
      <c r="M1053" s="34">
        <v>2.6736056000000001</v>
      </c>
      <c r="N1053" s="72">
        <f>54.06819456/12</f>
        <v>4.5056828800000002</v>
      </c>
      <c r="O1053" s="34">
        <f t="shared" si="22"/>
        <v>9.5281739130434779</v>
      </c>
      <c r="P1053" s="48">
        <v>0</v>
      </c>
      <c r="Q1053" s="48">
        <v>0</v>
      </c>
    </row>
    <row r="1054" spans="1:17" x14ac:dyDescent="0.25">
      <c r="A1054" s="46" t="s">
        <v>991</v>
      </c>
      <c r="B1054" s="47">
        <v>1097495</v>
      </c>
      <c r="C1054" s="48">
        <v>0</v>
      </c>
      <c r="D1054" s="48">
        <v>0</v>
      </c>
      <c r="E1054" s="49">
        <v>0</v>
      </c>
      <c r="F1054" s="48">
        <v>0</v>
      </c>
      <c r="G1054" s="50">
        <v>0</v>
      </c>
      <c r="H1054" s="48">
        <v>0</v>
      </c>
      <c r="I1054" s="49">
        <v>0</v>
      </c>
      <c r="J1054" s="48">
        <v>0</v>
      </c>
      <c r="K1054" s="46">
        <v>0</v>
      </c>
      <c r="L1054" s="48">
        <v>0</v>
      </c>
      <c r="M1054" s="34">
        <v>0</v>
      </c>
      <c r="N1054" s="72">
        <f>0/12</f>
        <v>0</v>
      </c>
      <c r="O1054" s="34">
        <f t="shared" si="22"/>
        <v>0</v>
      </c>
      <c r="P1054" s="48">
        <v>0</v>
      </c>
      <c r="Q1054" s="48">
        <v>0</v>
      </c>
    </row>
    <row r="1055" spans="1:17" x14ac:dyDescent="0.25">
      <c r="A1055" s="46" t="s">
        <v>992</v>
      </c>
      <c r="B1055" s="47">
        <v>375613</v>
      </c>
      <c r="C1055" s="48">
        <v>375613</v>
      </c>
      <c r="D1055" s="48">
        <v>375612.7</v>
      </c>
      <c r="E1055" s="49">
        <v>6</v>
      </c>
      <c r="F1055" s="48">
        <v>375613</v>
      </c>
      <c r="G1055" s="50">
        <v>6</v>
      </c>
      <c r="H1055" s="48">
        <v>375613</v>
      </c>
      <c r="I1055" s="49">
        <v>6</v>
      </c>
      <c r="J1055" s="48">
        <v>375613</v>
      </c>
      <c r="K1055" s="46">
        <v>5</v>
      </c>
      <c r="L1055" s="48">
        <v>361413</v>
      </c>
      <c r="M1055" s="34">
        <v>1.4573772759999999</v>
      </c>
      <c r="N1055" s="72">
        <f>20.50845342/12</f>
        <v>1.7090377849999998</v>
      </c>
      <c r="O1055" s="34">
        <f t="shared" si="22"/>
        <v>4.0827467391304353</v>
      </c>
      <c r="P1055" s="48">
        <v>0</v>
      </c>
      <c r="Q1055" s="48">
        <v>0</v>
      </c>
    </row>
    <row r="1056" spans="1:17" x14ac:dyDescent="0.25">
      <c r="A1056" s="46" t="s">
        <v>993</v>
      </c>
      <c r="B1056" s="47">
        <v>416213</v>
      </c>
      <c r="C1056" s="48">
        <v>416213</v>
      </c>
      <c r="D1056" s="48">
        <v>416213</v>
      </c>
      <c r="E1056" s="49">
        <v>2</v>
      </c>
      <c r="F1056" s="48">
        <v>416213</v>
      </c>
      <c r="G1056" s="50">
        <v>2</v>
      </c>
      <c r="H1056" s="48">
        <v>416213</v>
      </c>
      <c r="I1056" s="49">
        <v>1</v>
      </c>
      <c r="J1056" s="48">
        <v>380250</v>
      </c>
      <c r="K1056" s="46">
        <v>1</v>
      </c>
      <c r="L1056" s="48">
        <v>380250</v>
      </c>
      <c r="M1056" s="34">
        <v>1.2790650346153845</v>
      </c>
      <c r="N1056" s="72">
        <f>25.5566332246154/12</f>
        <v>2.1297194353846165</v>
      </c>
      <c r="O1056" s="34">
        <f t="shared" si="22"/>
        <v>4.5240543478260866</v>
      </c>
      <c r="P1056" s="48">
        <v>0</v>
      </c>
      <c r="Q1056" s="48">
        <v>0</v>
      </c>
    </row>
    <row r="1057" spans="1:17" x14ac:dyDescent="0.25">
      <c r="A1057" s="46" t="s">
        <v>994</v>
      </c>
      <c r="B1057" s="47">
        <v>1792347</v>
      </c>
      <c r="C1057" s="48">
        <v>1650741</v>
      </c>
      <c r="D1057" s="48">
        <v>115323.65</v>
      </c>
      <c r="E1057" s="49">
        <v>5</v>
      </c>
      <c r="F1057" s="48">
        <v>1650741</v>
      </c>
      <c r="G1057" s="50">
        <v>5</v>
      </c>
      <c r="H1057" s="48">
        <v>1650741</v>
      </c>
      <c r="I1057" s="49">
        <v>5</v>
      </c>
      <c r="J1057" s="48">
        <v>1650741</v>
      </c>
      <c r="K1057" s="46">
        <v>1</v>
      </c>
      <c r="L1057" s="48">
        <v>2915</v>
      </c>
      <c r="M1057" s="34">
        <v>0.9445006935000001</v>
      </c>
      <c r="N1057" s="72">
        <f>0/12</f>
        <v>0</v>
      </c>
      <c r="O1057" s="34">
        <f t="shared" si="22"/>
        <v>1.2535179347826086</v>
      </c>
      <c r="P1057" s="48">
        <v>0</v>
      </c>
      <c r="Q1057" s="48">
        <v>0</v>
      </c>
    </row>
    <row r="1058" spans="1:17" x14ac:dyDescent="0.25">
      <c r="A1058" s="46" t="s">
        <v>995</v>
      </c>
      <c r="B1058" s="47">
        <v>1088078</v>
      </c>
      <c r="C1058" s="47" t="s">
        <v>944</v>
      </c>
      <c r="D1058" s="48">
        <v>231882</v>
      </c>
      <c r="E1058" s="51" t="s">
        <v>944</v>
      </c>
      <c r="F1058" s="47" t="s">
        <v>944</v>
      </c>
      <c r="G1058" s="52" t="s">
        <v>944</v>
      </c>
      <c r="H1058" s="47" t="s">
        <v>944</v>
      </c>
      <c r="I1058" s="51" t="s">
        <v>944</v>
      </c>
      <c r="J1058" s="47" t="s">
        <v>944</v>
      </c>
      <c r="K1058" s="53" t="s">
        <v>944</v>
      </c>
      <c r="L1058" s="47" t="s">
        <v>944</v>
      </c>
      <c r="M1058" s="34">
        <v>1.10607714</v>
      </c>
      <c r="N1058" s="73">
        <f>12.04858872/12</f>
        <v>1.00404906</v>
      </c>
      <c r="O1058" s="34">
        <f t="shared" si="22"/>
        <v>2.5204565217391304</v>
      </c>
      <c r="P1058" s="47">
        <v>0</v>
      </c>
      <c r="Q1058" s="47">
        <v>0</v>
      </c>
    </row>
    <row r="1059" spans="1:17" x14ac:dyDescent="0.25">
      <c r="A1059" s="46" t="s">
        <v>996</v>
      </c>
      <c r="B1059" s="47">
        <v>1893087</v>
      </c>
      <c r="C1059" s="48">
        <v>1272461</v>
      </c>
      <c r="D1059" s="48">
        <v>0</v>
      </c>
      <c r="E1059" s="49">
        <v>4</v>
      </c>
      <c r="F1059" s="48">
        <v>1893088</v>
      </c>
      <c r="G1059" s="50">
        <v>1</v>
      </c>
      <c r="H1059" s="48">
        <v>1272461</v>
      </c>
      <c r="I1059" s="49">
        <v>1</v>
      </c>
      <c r="J1059" s="48">
        <v>1272461</v>
      </c>
      <c r="K1059" s="46">
        <v>0</v>
      </c>
      <c r="L1059" s="48">
        <v>0</v>
      </c>
      <c r="M1059" s="34">
        <v>0</v>
      </c>
      <c r="N1059" s="72">
        <f>0/12</f>
        <v>0</v>
      </c>
      <c r="O1059" s="34">
        <f t="shared" si="22"/>
        <v>0</v>
      </c>
      <c r="P1059" s="48">
        <v>0</v>
      </c>
      <c r="Q1059" s="48">
        <v>0</v>
      </c>
    </row>
    <row r="1060" spans="1:17" x14ac:dyDescent="0.25">
      <c r="A1060" s="46" t="s">
        <v>997</v>
      </c>
      <c r="B1060" s="47">
        <v>1313300</v>
      </c>
      <c r="C1060" s="48">
        <v>1313300</v>
      </c>
      <c r="D1060" s="48">
        <v>296174.76</v>
      </c>
      <c r="E1060" s="49">
        <v>1</v>
      </c>
      <c r="F1060" s="48">
        <v>736356.32</v>
      </c>
      <c r="G1060" s="50">
        <v>1</v>
      </c>
      <c r="H1060" s="48">
        <v>736356.32</v>
      </c>
      <c r="I1060" s="49">
        <v>1</v>
      </c>
      <c r="J1060" s="48">
        <v>736356.32</v>
      </c>
      <c r="K1060" s="46">
        <v>0</v>
      </c>
      <c r="L1060" s="48">
        <v>0</v>
      </c>
      <c r="M1060" s="34">
        <v>2.5831700679999998</v>
      </c>
      <c r="N1060" s="72">
        <f>0/12</f>
        <v>0</v>
      </c>
      <c r="O1060" s="34">
        <f t="shared" si="22"/>
        <v>3.2192908695652176</v>
      </c>
      <c r="P1060" s="48">
        <v>0</v>
      </c>
      <c r="Q1060" s="48">
        <v>0</v>
      </c>
    </row>
    <row r="1061" spans="1:17" x14ac:dyDescent="0.25">
      <c r="A1061" s="46" t="s">
        <v>998</v>
      </c>
      <c r="B1061" s="47">
        <v>2343977</v>
      </c>
      <c r="C1061" s="48">
        <v>0</v>
      </c>
      <c r="D1061" s="48">
        <v>0</v>
      </c>
      <c r="E1061" s="49">
        <v>2</v>
      </c>
      <c r="F1061" s="48">
        <v>1204900</v>
      </c>
      <c r="G1061" s="50">
        <v>0</v>
      </c>
      <c r="H1061" s="48">
        <v>0</v>
      </c>
      <c r="I1061" s="49">
        <v>0</v>
      </c>
      <c r="J1061" s="48">
        <v>0</v>
      </c>
      <c r="K1061" s="46">
        <v>0</v>
      </c>
      <c r="L1061" s="48">
        <v>0</v>
      </c>
      <c r="M1061" s="34">
        <v>0</v>
      </c>
      <c r="N1061" s="72">
        <f>0/12</f>
        <v>0</v>
      </c>
      <c r="O1061" s="34">
        <f t="shared" si="22"/>
        <v>0</v>
      </c>
      <c r="P1061" s="48">
        <v>0</v>
      </c>
      <c r="Q1061" s="48">
        <v>0</v>
      </c>
    </row>
    <row r="1062" spans="1:17" x14ac:dyDescent="0.25">
      <c r="A1062" s="46" t="s">
        <v>999</v>
      </c>
      <c r="B1062" s="47">
        <v>1802836</v>
      </c>
      <c r="C1062" s="48">
        <v>1721566</v>
      </c>
      <c r="D1062" s="48">
        <v>1257063.92</v>
      </c>
      <c r="E1062" s="49">
        <v>1</v>
      </c>
      <c r="F1062" s="48">
        <v>1802836</v>
      </c>
      <c r="G1062" s="50">
        <v>1</v>
      </c>
      <c r="H1062" s="48">
        <v>1802836</v>
      </c>
      <c r="I1062" s="49">
        <v>1</v>
      </c>
      <c r="J1062" s="48">
        <v>1802836</v>
      </c>
      <c r="K1062" s="46">
        <v>0</v>
      </c>
      <c r="L1062" s="48">
        <v>0</v>
      </c>
      <c r="M1062" s="34">
        <v>3.8340449559999996</v>
      </c>
      <c r="N1062" s="72">
        <f>77.5357025856/12</f>
        <v>6.4613085488000008</v>
      </c>
      <c r="O1062" s="34">
        <f t="shared" si="22"/>
        <v>13.663738260869565</v>
      </c>
      <c r="P1062" s="48">
        <v>0</v>
      </c>
      <c r="Q1062" s="48">
        <v>0</v>
      </c>
    </row>
    <row r="1063" spans="1:17" x14ac:dyDescent="0.25">
      <c r="A1063" s="46" t="s">
        <v>1000</v>
      </c>
      <c r="B1063" s="47">
        <v>318533</v>
      </c>
      <c r="C1063" s="48">
        <v>107966</v>
      </c>
      <c r="D1063" s="48">
        <v>0</v>
      </c>
      <c r="E1063" s="49">
        <v>4</v>
      </c>
      <c r="F1063" s="48">
        <v>0</v>
      </c>
      <c r="G1063" s="50">
        <v>4</v>
      </c>
      <c r="H1063" s="48">
        <v>0</v>
      </c>
      <c r="I1063" s="49">
        <v>4</v>
      </c>
      <c r="J1063" s="48">
        <v>0</v>
      </c>
      <c r="K1063" s="46">
        <v>0</v>
      </c>
      <c r="L1063" s="48">
        <v>0</v>
      </c>
      <c r="M1063" s="34">
        <v>0</v>
      </c>
      <c r="N1063" s="72">
        <f>0/12</f>
        <v>0</v>
      </c>
      <c r="O1063" s="34">
        <f t="shared" si="22"/>
        <v>0</v>
      </c>
      <c r="P1063" s="48">
        <v>0</v>
      </c>
      <c r="Q1063" s="48">
        <v>0</v>
      </c>
    </row>
    <row r="1064" spans="1:17" x14ac:dyDescent="0.25">
      <c r="A1064" s="46" t="s">
        <v>1001</v>
      </c>
      <c r="B1064" s="47">
        <v>2270172</v>
      </c>
      <c r="C1064" s="48">
        <v>2270172</v>
      </c>
      <c r="D1064" s="48">
        <v>1239666</v>
      </c>
      <c r="E1064" s="49">
        <v>1</v>
      </c>
      <c r="F1064" s="48">
        <v>2270172</v>
      </c>
      <c r="G1064" s="50">
        <v>1</v>
      </c>
      <c r="H1064" s="48">
        <v>2270172</v>
      </c>
      <c r="I1064" s="49">
        <v>1</v>
      </c>
      <c r="J1064" s="48">
        <v>2270172</v>
      </c>
      <c r="K1064" s="46">
        <v>0</v>
      </c>
      <c r="L1064" s="48">
        <v>0</v>
      </c>
      <c r="M1064" s="34">
        <v>4.8099040799999999</v>
      </c>
      <c r="N1064" s="72">
        <f>67.6857636/12</f>
        <v>5.6404803000000001</v>
      </c>
      <c r="O1064" s="34">
        <f t="shared" si="22"/>
        <v>13.474630434782609</v>
      </c>
      <c r="P1064" s="48">
        <v>0</v>
      </c>
      <c r="Q1064" s="48">
        <v>0</v>
      </c>
    </row>
    <row r="1065" spans="1:17" x14ac:dyDescent="0.25">
      <c r="A1065" s="46" t="s">
        <v>1002</v>
      </c>
      <c r="B1065" s="47">
        <v>845407</v>
      </c>
      <c r="C1065" s="48">
        <v>0</v>
      </c>
      <c r="D1065" s="48">
        <v>0</v>
      </c>
      <c r="E1065" s="49">
        <v>1</v>
      </c>
      <c r="F1065" s="48">
        <v>845407</v>
      </c>
      <c r="G1065" s="50">
        <v>0</v>
      </c>
      <c r="H1065" s="48">
        <v>0</v>
      </c>
      <c r="I1065" s="49">
        <v>0</v>
      </c>
      <c r="J1065" s="48">
        <v>0</v>
      </c>
      <c r="K1065" s="46">
        <v>0</v>
      </c>
      <c r="L1065" s="48">
        <v>0</v>
      </c>
      <c r="M1065" s="34">
        <v>0</v>
      </c>
      <c r="N1065" s="72">
        <f t="shared" ref="N1065:N1070" si="23">0/12</f>
        <v>0</v>
      </c>
      <c r="O1065" s="34">
        <f t="shared" si="22"/>
        <v>0</v>
      </c>
      <c r="P1065" s="48">
        <v>0</v>
      </c>
      <c r="Q1065" s="48">
        <v>0</v>
      </c>
    </row>
    <row r="1066" spans="1:17" x14ac:dyDescent="0.25">
      <c r="A1066" s="46" t="s">
        <v>1003</v>
      </c>
      <c r="B1066" s="47">
        <v>1945981</v>
      </c>
      <c r="C1066" s="48">
        <v>902656</v>
      </c>
      <c r="D1066" s="48">
        <v>902656</v>
      </c>
      <c r="E1066" s="49">
        <v>0</v>
      </c>
      <c r="F1066" s="48">
        <v>0</v>
      </c>
      <c r="G1066" s="50">
        <v>0</v>
      </c>
      <c r="H1066" s="48">
        <v>0</v>
      </c>
      <c r="I1066" s="49">
        <v>0</v>
      </c>
      <c r="J1066" s="48">
        <v>0</v>
      </c>
      <c r="K1066" s="46">
        <v>0</v>
      </c>
      <c r="L1066" s="48">
        <v>0</v>
      </c>
      <c r="M1066" s="34">
        <v>8.2141696</v>
      </c>
      <c r="N1066" s="72">
        <f t="shared" si="23"/>
        <v>0</v>
      </c>
      <c r="O1066" s="34">
        <f t="shared" ref="O1066:O1071" si="24">D1066/92000</f>
        <v>9.8114782608695652</v>
      </c>
      <c r="P1066" s="48">
        <v>0</v>
      </c>
      <c r="Q1066" s="48">
        <v>0</v>
      </c>
    </row>
    <row r="1067" spans="1:17" x14ac:dyDescent="0.25">
      <c r="A1067" s="46" t="s">
        <v>1004</v>
      </c>
      <c r="B1067" s="47">
        <v>308538</v>
      </c>
      <c r="C1067" s="48">
        <v>0</v>
      </c>
      <c r="D1067" s="48">
        <v>0</v>
      </c>
      <c r="E1067" s="49">
        <v>3</v>
      </c>
      <c r="F1067" s="48">
        <v>308538</v>
      </c>
      <c r="G1067" s="50">
        <v>0</v>
      </c>
      <c r="H1067" s="48">
        <v>0</v>
      </c>
      <c r="I1067" s="49">
        <v>0</v>
      </c>
      <c r="J1067" s="48">
        <v>0</v>
      </c>
      <c r="K1067" s="46">
        <v>0</v>
      </c>
      <c r="L1067" s="48">
        <v>0</v>
      </c>
      <c r="M1067" s="34">
        <v>0</v>
      </c>
      <c r="N1067" s="72">
        <f t="shared" si="23"/>
        <v>0</v>
      </c>
      <c r="O1067" s="34">
        <f t="shared" si="24"/>
        <v>0</v>
      </c>
      <c r="P1067" s="48">
        <v>0</v>
      </c>
      <c r="Q1067" s="48">
        <v>0</v>
      </c>
    </row>
    <row r="1068" spans="1:17" x14ac:dyDescent="0.25">
      <c r="A1068" s="46" t="s">
        <v>1005</v>
      </c>
      <c r="B1068" s="47">
        <v>577902</v>
      </c>
      <c r="C1068" s="47" t="s">
        <v>944</v>
      </c>
      <c r="D1068" s="48">
        <v>0</v>
      </c>
      <c r="E1068" s="51" t="s">
        <v>944</v>
      </c>
      <c r="F1068" s="47" t="s">
        <v>944</v>
      </c>
      <c r="G1068" s="52" t="s">
        <v>944</v>
      </c>
      <c r="H1068" s="47" t="s">
        <v>944</v>
      </c>
      <c r="I1068" s="51" t="s">
        <v>944</v>
      </c>
      <c r="J1068" s="47" t="s">
        <v>944</v>
      </c>
      <c r="K1068" s="53" t="s">
        <v>944</v>
      </c>
      <c r="L1068" s="47" t="s">
        <v>944</v>
      </c>
      <c r="M1068" s="34">
        <v>0</v>
      </c>
      <c r="N1068" s="72">
        <f t="shared" si="23"/>
        <v>0</v>
      </c>
      <c r="O1068" s="34">
        <f t="shared" si="24"/>
        <v>0</v>
      </c>
      <c r="P1068" s="48">
        <v>0</v>
      </c>
      <c r="Q1068" s="48">
        <v>0</v>
      </c>
    </row>
    <row r="1069" spans="1:17" x14ac:dyDescent="0.25">
      <c r="A1069" s="46" t="s">
        <v>1006</v>
      </c>
      <c r="B1069" s="47">
        <v>73780</v>
      </c>
      <c r="C1069" s="48">
        <v>22967</v>
      </c>
      <c r="D1069" s="48">
        <v>0</v>
      </c>
      <c r="E1069" s="49">
        <v>3</v>
      </c>
      <c r="F1069" s="48">
        <v>72590</v>
      </c>
      <c r="G1069" s="50">
        <v>1</v>
      </c>
      <c r="H1069" s="48">
        <v>22967</v>
      </c>
      <c r="I1069" s="49">
        <v>1</v>
      </c>
      <c r="J1069" s="48">
        <v>22967</v>
      </c>
      <c r="K1069" s="46">
        <v>0</v>
      </c>
      <c r="L1069" s="48">
        <v>0</v>
      </c>
      <c r="M1069" s="34">
        <v>0</v>
      </c>
      <c r="N1069" s="72">
        <f t="shared" si="23"/>
        <v>0</v>
      </c>
      <c r="O1069" s="34">
        <f t="shared" si="24"/>
        <v>0</v>
      </c>
      <c r="P1069" s="48">
        <v>0</v>
      </c>
      <c r="Q1069" s="48">
        <v>0</v>
      </c>
    </row>
    <row r="1070" spans="1:17" x14ac:dyDescent="0.25">
      <c r="A1070" s="46" t="s">
        <v>1007</v>
      </c>
      <c r="B1070" s="47">
        <v>1407612</v>
      </c>
      <c r="C1070" s="48">
        <v>0</v>
      </c>
      <c r="D1070" s="48">
        <v>0</v>
      </c>
      <c r="E1070" s="49">
        <v>1</v>
      </c>
      <c r="F1070" s="48">
        <v>0</v>
      </c>
      <c r="G1070" s="50">
        <v>1</v>
      </c>
      <c r="H1070" s="48">
        <v>0</v>
      </c>
      <c r="I1070" s="49">
        <v>0</v>
      </c>
      <c r="J1070" s="48">
        <v>0</v>
      </c>
      <c r="K1070" s="46">
        <v>0</v>
      </c>
      <c r="L1070" s="48">
        <v>0</v>
      </c>
      <c r="M1070" s="34">
        <v>0</v>
      </c>
      <c r="N1070" s="72">
        <f t="shared" si="23"/>
        <v>0</v>
      </c>
      <c r="O1070" s="34">
        <f t="shared" si="24"/>
        <v>0</v>
      </c>
      <c r="P1070" s="48">
        <v>0</v>
      </c>
      <c r="Q1070" s="48">
        <v>0</v>
      </c>
    </row>
    <row r="1071" spans="1:17" x14ac:dyDescent="0.25">
      <c r="A1071" s="54" t="s">
        <v>287</v>
      </c>
      <c r="B1071" s="55">
        <f t="shared" ref="B1071:L1071" si="25">SUM(B1001:B1070)</f>
        <v>98000000</v>
      </c>
      <c r="C1071" s="55">
        <f t="shared" si="25"/>
        <v>43438568.07</v>
      </c>
      <c r="D1071" s="55">
        <f t="shared" si="25"/>
        <v>29415263.869999997</v>
      </c>
      <c r="E1071" s="56">
        <f t="shared" si="25"/>
        <v>476</v>
      </c>
      <c r="F1071" s="55">
        <f t="shared" si="25"/>
        <v>38285130.909999996</v>
      </c>
      <c r="G1071" s="56">
        <f t="shared" si="25"/>
        <v>417</v>
      </c>
      <c r="H1071" s="55">
        <f t="shared" si="25"/>
        <v>36029203.93</v>
      </c>
      <c r="I1071" s="56">
        <f t="shared" si="25"/>
        <v>409</v>
      </c>
      <c r="J1071" s="55">
        <f t="shared" si="25"/>
        <v>33873249.800000004</v>
      </c>
      <c r="K1071" s="56">
        <f t="shared" si="25"/>
        <v>331</v>
      </c>
      <c r="L1071" s="55">
        <f t="shared" si="25"/>
        <v>14127274.879999999</v>
      </c>
      <c r="M1071" s="67">
        <v>110.97503197640769</v>
      </c>
      <c r="N1071" s="67">
        <f>SUM(N1001:N1070)</f>
        <v>140.74758506769228</v>
      </c>
      <c r="O1071" s="67">
        <f t="shared" si="24"/>
        <v>319.73112902173909</v>
      </c>
      <c r="P1071" s="55">
        <f>SUM(P1001:P1070)</f>
        <v>0</v>
      </c>
      <c r="Q1071" s="55">
        <f>SUM(Q1001:Q1070)</f>
        <v>0</v>
      </c>
    </row>
  </sheetData>
  <mergeCells count="7">
    <mergeCell ref="A999:Q999"/>
    <mergeCell ref="A934:Q934"/>
    <mergeCell ref="A14:Q14"/>
    <mergeCell ref="A288:Q288"/>
    <mergeCell ref="A294:Q294"/>
    <mergeCell ref="A307:Q307"/>
    <mergeCell ref="A357:Q357"/>
  </mergeCells>
  <pageMargins left="0.25" right="0.25" top="0.75" bottom="0.75" header="0.3" footer="0.3"/>
  <pageSetup paperSize="5" scale="48" orientation="landscape" r:id="rId1"/>
  <headerFooter>
    <oddFooter>Page &amp;P of &amp;N</oddFooter>
  </headerFooter>
  <rowBreaks count="7" manualBreakCount="7">
    <brk id="13" max="16383" man="1"/>
    <brk id="287" max="16383" man="1"/>
    <brk id="293" max="16383" man="1"/>
    <brk id="306" max="16383" man="1"/>
    <brk id="356" max="16383" man="1"/>
    <brk id="933" max="16383" man="1"/>
    <brk id="99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1201c Report as of 1-31-10</vt:lpstr>
    </vt:vector>
  </TitlesOfParts>
  <Company>DOT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irfan.malik</dc:creator>
  <cp:lastModifiedBy>brian.jacob</cp:lastModifiedBy>
  <cp:lastPrinted>2012-03-13T18:17:49Z</cp:lastPrinted>
  <dcterms:created xsi:type="dcterms:W3CDTF">2010-03-31T14:40:01Z</dcterms:created>
  <dcterms:modified xsi:type="dcterms:W3CDTF">2013-04-05T18:05:58Z</dcterms:modified>
</cp:coreProperties>
</file>