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hidePivotFieldList="1" defaultThemeVersion="124226"/>
  <xr:revisionPtr revIDLastSave="0" documentId="13_ncr:1_{4BF0F86B-7C27-44D2-86DA-75F608525A45}" xr6:coauthVersionLast="45" xr6:coauthVersionMax="45" xr10:uidLastSave="{00000000-0000-0000-0000-000000000000}"/>
  <bookViews>
    <workbookView xWindow="5220" yWindow="435" windowWidth="22440" windowHeight="13725" tabRatio="908" xr2:uid="{00000000-000D-0000-FFFF-FFFF00000000}"/>
  </bookViews>
  <sheets>
    <sheet name="Appendix A Table for Order" sheetId="65" r:id="rId1"/>
    <sheet name="Appendix B-135 2020" sheetId="33" r:id="rId2"/>
    <sheet name="2020 Regression" sheetId="67" state="hidden" r:id="rId3"/>
    <sheet name="Appendix C-135 2020" sheetId="29" r:id="rId4"/>
    <sheet name="Appendix D-135 2020" sheetId="63" r:id="rId5"/>
    <sheet name="Appendix D-2-135 2020" sheetId="27" r:id="rId6"/>
    <sheet name="Appendix E-135 2020" sheetId="22" r:id="rId7"/>
    <sheet name="Appendix F-135 2020" sheetId="19" r:id="rId8"/>
    <sheet name="Appendix G 2020" sheetId="16" r:id="rId9"/>
    <sheet name="2020 Circuity Table" sheetId="48" r:id="rId10"/>
    <sheet name="2020Mainline Deps for Exclusion" sheetId="37" r:id="rId11"/>
  </sheets>
  <definedNames>
    <definedName name="_xlnm._FilterDatabase" localSheetId="10" hidden="1">'2020Mainline Deps for Exclusion'!#REF!</definedName>
    <definedName name="_xlnm.Extract" localSheetId="10">'2020Mainline Deps for Exclusion'!$H$6</definedName>
    <definedName name="_xlnm.Print_Area" localSheetId="1">'Appendix B-135 2020'!$B$1:$L$29</definedName>
    <definedName name="_xlnm.Print_Area" localSheetId="6">'Appendix E-135 2020'!$A$1:$G$75</definedName>
    <definedName name="_xlnm.Print_Titles" localSheetId="4">'Appendix D-135 2020'!$A:$E</definedName>
    <definedName name="_xlnm.Print_Titles" localSheetId="5">'Appendix D-2-135 2020'!$A:$E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63" l="1"/>
  <c r="F20" i="63" l="1"/>
  <c r="F19" i="63"/>
  <c r="F36" i="63"/>
  <c r="F32" i="63"/>
  <c r="F33" i="63"/>
  <c r="F31" i="63"/>
  <c r="F30" i="63"/>
  <c r="I7" i="65" l="1"/>
  <c r="I6" i="65"/>
  <c r="D7" i="65"/>
  <c r="D6" i="65"/>
  <c r="M8" i="65"/>
  <c r="K7" i="65"/>
  <c r="L7" i="65"/>
  <c r="K6" i="65"/>
  <c r="L6" i="65"/>
  <c r="E7" i="65" l="1"/>
  <c r="M7" i="65" s="1"/>
  <c r="E6" i="65"/>
  <c r="M6" i="65" s="1"/>
  <c r="G13" i="29" l="1"/>
  <c r="G14" i="29"/>
  <c r="G15" i="29"/>
  <c r="G16" i="29"/>
  <c r="G17" i="29"/>
  <c r="G18" i="29"/>
  <c r="G19" i="29"/>
  <c r="G20" i="29"/>
  <c r="G21" i="29"/>
  <c r="G31" i="27" l="1"/>
  <c r="H31" i="27"/>
  <c r="I31" i="27"/>
  <c r="J31" i="27"/>
  <c r="K31" i="27"/>
  <c r="L31" i="27"/>
  <c r="M31" i="27"/>
  <c r="N31" i="27"/>
  <c r="O31" i="27"/>
  <c r="P31" i="27"/>
  <c r="Q31" i="27"/>
  <c r="R31" i="27"/>
  <c r="S31" i="27"/>
  <c r="T31" i="27"/>
  <c r="U31" i="27"/>
  <c r="G32" i="27"/>
  <c r="H32" i="27"/>
  <c r="I32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V32" i="27"/>
  <c r="V31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G26" i="27"/>
  <c r="G27" i="27" s="1"/>
  <c r="G29" i="27" s="1"/>
  <c r="H26" i="27"/>
  <c r="H27" i="27" s="1"/>
  <c r="H29" i="27" s="1"/>
  <c r="I26" i="27"/>
  <c r="I27" i="27" s="1"/>
  <c r="I29" i="27" s="1"/>
  <c r="J26" i="27"/>
  <c r="K26" i="27"/>
  <c r="L26" i="27"/>
  <c r="M26" i="27"/>
  <c r="M27" i="27" s="1"/>
  <c r="M29" i="27" s="1"/>
  <c r="N26" i="27"/>
  <c r="O26" i="27"/>
  <c r="O27" i="27" s="1"/>
  <c r="O29" i="27" s="1"/>
  <c r="P26" i="27"/>
  <c r="Q26" i="27"/>
  <c r="R26" i="27"/>
  <c r="S26" i="27"/>
  <c r="S27" i="27" s="1"/>
  <c r="S29" i="27" s="1"/>
  <c r="T26" i="27"/>
  <c r="T27" i="27" s="1"/>
  <c r="T29" i="27" s="1"/>
  <c r="U26" i="27"/>
  <c r="U27" i="27" s="1"/>
  <c r="U29" i="27" s="1"/>
  <c r="J27" i="27"/>
  <c r="J29" i="27" s="1"/>
  <c r="K27" i="27"/>
  <c r="L27" i="27"/>
  <c r="N27" i="27"/>
  <c r="N29" i="27" s="1"/>
  <c r="P27" i="27"/>
  <c r="Q27" i="27"/>
  <c r="Q29" i="27" s="1"/>
  <c r="R27" i="27"/>
  <c r="R29" i="27" s="1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K29" i="27"/>
  <c r="L29" i="27"/>
  <c r="P29" i="27"/>
  <c r="V29" i="27"/>
  <c r="V28" i="27"/>
  <c r="V27" i="27"/>
  <c r="V26" i="27"/>
  <c r="V25" i="27"/>
  <c r="V24" i="27"/>
  <c r="V23" i="27"/>
  <c r="G15" i="63"/>
  <c r="H15" i="63"/>
  <c r="I15" i="63"/>
  <c r="J15" i="63"/>
  <c r="K15" i="63"/>
  <c r="L15" i="63"/>
  <c r="M15" i="63"/>
  <c r="N15" i="63"/>
  <c r="O15" i="63"/>
  <c r="P15" i="63"/>
  <c r="Q15" i="63"/>
  <c r="R15" i="63"/>
  <c r="S15" i="63"/>
  <c r="T15" i="63"/>
  <c r="U15" i="63"/>
  <c r="G11" i="63"/>
  <c r="H11" i="63"/>
  <c r="I11" i="63"/>
  <c r="J11" i="63"/>
  <c r="J23" i="63" s="1"/>
  <c r="J24" i="63" s="1"/>
  <c r="J25" i="63" s="1"/>
  <c r="J27" i="63" s="1"/>
  <c r="K11" i="63"/>
  <c r="L11" i="63"/>
  <c r="M11" i="63"/>
  <c r="N11" i="63"/>
  <c r="O11" i="63"/>
  <c r="P11" i="63"/>
  <c r="Q11" i="63"/>
  <c r="R11" i="63"/>
  <c r="S11" i="63"/>
  <c r="T11" i="63"/>
  <c r="T23" i="63" s="1"/>
  <c r="T24" i="63" s="1"/>
  <c r="T25" i="63" s="1"/>
  <c r="T27" i="63" s="1"/>
  <c r="U11" i="63"/>
  <c r="U23" i="63" s="1"/>
  <c r="U24" i="63" s="1"/>
  <c r="U25" i="63" s="1"/>
  <c r="U27" i="63" s="1"/>
  <c r="V11" i="63"/>
  <c r="V15" i="63"/>
  <c r="G21" i="63"/>
  <c r="H21" i="63"/>
  <c r="H22" i="63" s="1"/>
  <c r="I21" i="63"/>
  <c r="J21" i="63"/>
  <c r="K21" i="63"/>
  <c r="L21" i="63"/>
  <c r="M21" i="63"/>
  <c r="N21" i="63"/>
  <c r="O21" i="63"/>
  <c r="P21" i="63"/>
  <c r="P22" i="63" s="1"/>
  <c r="Q21" i="63"/>
  <c r="Q22" i="63" s="1"/>
  <c r="R21" i="63"/>
  <c r="R22" i="63" s="1"/>
  <c r="S21" i="63"/>
  <c r="T21" i="63"/>
  <c r="U21" i="63"/>
  <c r="G22" i="63"/>
  <c r="I22" i="63"/>
  <c r="J22" i="63"/>
  <c r="K22" i="63"/>
  <c r="L22" i="63"/>
  <c r="M22" i="63"/>
  <c r="N22" i="63"/>
  <c r="O22" i="63"/>
  <c r="S22" i="63"/>
  <c r="T22" i="63"/>
  <c r="U22" i="63"/>
  <c r="K23" i="63"/>
  <c r="K24" i="63" s="1"/>
  <c r="K25" i="63" s="1"/>
  <c r="K27" i="63" s="1"/>
  <c r="L23" i="63"/>
  <c r="L24" i="63" s="1"/>
  <c r="L25" i="63" s="1"/>
  <c r="L27" i="63" s="1"/>
  <c r="G26" i="63"/>
  <c r="H26" i="63"/>
  <c r="I26" i="63"/>
  <c r="J26" i="63"/>
  <c r="K26" i="63"/>
  <c r="L26" i="63"/>
  <c r="M26" i="63"/>
  <c r="N26" i="63"/>
  <c r="O26" i="63"/>
  <c r="P26" i="63"/>
  <c r="Q26" i="63"/>
  <c r="R26" i="63"/>
  <c r="S26" i="63"/>
  <c r="T26" i="63"/>
  <c r="U26" i="63"/>
  <c r="G39" i="63"/>
  <c r="H39" i="63"/>
  <c r="I39" i="63"/>
  <c r="J39" i="63"/>
  <c r="K39" i="63"/>
  <c r="L39" i="63"/>
  <c r="M39" i="63"/>
  <c r="N39" i="63"/>
  <c r="O39" i="63"/>
  <c r="P39" i="63"/>
  <c r="Q39" i="63"/>
  <c r="R39" i="63"/>
  <c r="S39" i="63"/>
  <c r="T39" i="63"/>
  <c r="U39" i="63"/>
  <c r="G40" i="63"/>
  <c r="H40" i="63"/>
  <c r="I40" i="63"/>
  <c r="J40" i="63"/>
  <c r="K40" i="63"/>
  <c r="L40" i="63"/>
  <c r="M40" i="63"/>
  <c r="N40" i="63"/>
  <c r="O40" i="63"/>
  <c r="P40" i="63"/>
  <c r="Q40" i="63"/>
  <c r="R40" i="63"/>
  <c r="S40" i="63"/>
  <c r="T40" i="63"/>
  <c r="U40" i="63"/>
  <c r="G41" i="63"/>
  <c r="H41" i="63"/>
  <c r="I41" i="63"/>
  <c r="J41" i="63"/>
  <c r="K41" i="63"/>
  <c r="L41" i="63"/>
  <c r="M41" i="63"/>
  <c r="N41" i="63"/>
  <c r="O41" i="63"/>
  <c r="P41" i="63"/>
  <c r="Q41" i="63"/>
  <c r="R41" i="63"/>
  <c r="S41" i="63"/>
  <c r="T41" i="63"/>
  <c r="U41" i="63"/>
  <c r="G42" i="63"/>
  <c r="H42" i="63"/>
  <c r="I42" i="63"/>
  <c r="J42" i="63"/>
  <c r="K42" i="63"/>
  <c r="L42" i="63"/>
  <c r="M42" i="63"/>
  <c r="N42" i="63"/>
  <c r="O42" i="63"/>
  <c r="P42" i="63"/>
  <c r="Q42" i="63"/>
  <c r="R42" i="63"/>
  <c r="S42" i="63"/>
  <c r="T42" i="63"/>
  <c r="U42" i="63"/>
  <c r="G43" i="63"/>
  <c r="H43" i="63"/>
  <c r="I43" i="63"/>
  <c r="J43" i="63"/>
  <c r="K43" i="63"/>
  <c r="L43" i="63"/>
  <c r="M43" i="63"/>
  <c r="N43" i="63"/>
  <c r="O43" i="63"/>
  <c r="P43" i="63"/>
  <c r="Q43" i="63"/>
  <c r="R43" i="63"/>
  <c r="S43" i="63"/>
  <c r="T43" i="63"/>
  <c r="U43" i="63"/>
  <c r="G55" i="63"/>
  <c r="H55" i="63"/>
  <c r="I55" i="63"/>
  <c r="J55" i="63"/>
  <c r="K55" i="63"/>
  <c r="L55" i="63"/>
  <c r="M55" i="63"/>
  <c r="N55" i="63"/>
  <c r="O55" i="63"/>
  <c r="P55" i="63"/>
  <c r="Q55" i="63"/>
  <c r="R55" i="63"/>
  <c r="S55" i="63"/>
  <c r="T55" i="63"/>
  <c r="U55" i="63"/>
  <c r="G56" i="63"/>
  <c r="H56" i="63"/>
  <c r="I56" i="63"/>
  <c r="J56" i="63"/>
  <c r="K56" i="63"/>
  <c r="L56" i="63"/>
  <c r="M56" i="63"/>
  <c r="N56" i="63"/>
  <c r="O56" i="63"/>
  <c r="P56" i="63"/>
  <c r="Q56" i="63"/>
  <c r="R56" i="63"/>
  <c r="S56" i="63"/>
  <c r="T56" i="63"/>
  <c r="U56" i="63"/>
  <c r="G57" i="63"/>
  <c r="H57" i="63"/>
  <c r="I57" i="63"/>
  <c r="J57" i="63"/>
  <c r="K57" i="63"/>
  <c r="L57" i="63"/>
  <c r="M57" i="63"/>
  <c r="N57" i="63"/>
  <c r="O57" i="63"/>
  <c r="P57" i="63"/>
  <c r="Q57" i="63"/>
  <c r="R57" i="63"/>
  <c r="S57" i="63"/>
  <c r="T57" i="63"/>
  <c r="U57" i="63"/>
  <c r="G58" i="63"/>
  <c r="H58" i="63"/>
  <c r="I58" i="63"/>
  <c r="J58" i="63"/>
  <c r="K58" i="63"/>
  <c r="L58" i="63"/>
  <c r="M58" i="63"/>
  <c r="N58" i="63"/>
  <c r="O58" i="63"/>
  <c r="P58" i="63"/>
  <c r="Q58" i="63"/>
  <c r="R58" i="63"/>
  <c r="S58" i="63"/>
  <c r="T58" i="63"/>
  <c r="U58" i="63"/>
  <c r="G59" i="63"/>
  <c r="H59" i="63"/>
  <c r="I59" i="63"/>
  <c r="J59" i="63"/>
  <c r="K59" i="63"/>
  <c r="L59" i="63"/>
  <c r="M59" i="63"/>
  <c r="N59" i="63"/>
  <c r="O59" i="63"/>
  <c r="P59" i="63"/>
  <c r="Q59" i="63"/>
  <c r="R59" i="63"/>
  <c r="S59" i="63"/>
  <c r="T59" i="63"/>
  <c r="U59" i="63"/>
  <c r="V59" i="63"/>
  <c r="V58" i="63"/>
  <c r="V57" i="63"/>
  <c r="V56" i="63"/>
  <c r="V55" i="63"/>
  <c r="V43" i="63"/>
  <c r="V42" i="63"/>
  <c r="V41" i="63"/>
  <c r="V40" i="63"/>
  <c r="V39" i="63"/>
  <c r="V22" i="63"/>
  <c r="V23" i="63"/>
  <c r="V24" i="63" s="1"/>
  <c r="V25" i="63" s="1"/>
  <c r="V27" i="63" s="1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G20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G19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G18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F53" i="63"/>
  <c r="F52" i="63"/>
  <c r="F51" i="63"/>
  <c r="F49" i="63"/>
  <c r="F48" i="63"/>
  <c r="F47" i="63"/>
  <c r="F46" i="63"/>
  <c r="F37" i="63"/>
  <c r="F35" i="63"/>
  <c r="V21" i="63"/>
  <c r="F14" i="63"/>
  <c r="F13" i="63"/>
  <c r="Q5" i="63"/>
  <c r="L5" i="63"/>
  <c r="M23" i="63" l="1"/>
  <c r="M24" i="63" s="1"/>
  <c r="M25" i="63" s="1"/>
  <c r="M27" i="63" s="1"/>
  <c r="H23" i="63"/>
  <c r="H24" i="63" s="1"/>
  <c r="H25" i="63" s="1"/>
  <c r="H27" i="63" s="1"/>
  <c r="G25" i="27"/>
  <c r="G24" i="27"/>
  <c r="I23" i="63"/>
  <c r="I24" i="63" s="1"/>
  <c r="I25" i="63" s="1"/>
  <c r="I27" i="63" s="1"/>
  <c r="O23" i="63"/>
  <c r="O24" i="63" s="1"/>
  <c r="O25" i="63" s="1"/>
  <c r="O27" i="63" s="1"/>
  <c r="N23" i="63"/>
  <c r="N24" i="63" s="1"/>
  <c r="N25" i="63" s="1"/>
  <c r="N27" i="63" s="1"/>
  <c r="S23" i="63"/>
  <c r="S24" i="63" s="1"/>
  <c r="S25" i="63" s="1"/>
  <c r="S27" i="63" s="1"/>
  <c r="G23" i="63"/>
  <c r="G24" i="63" s="1"/>
  <c r="G25" i="63" s="1"/>
  <c r="G27" i="63" s="1"/>
  <c r="R23" i="63"/>
  <c r="R24" i="63" s="1"/>
  <c r="R25" i="63" s="1"/>
  <c r="R27" i="63" s="1"/>
  <c r="Q23" i="63"/>
  <c r="Q24" i="63" s="1"/>
  <c r="Q25" i="63" s="1"/>
  <c r="Q27" i="63" s="1"/>
  <c r="P23" i="63"/>
  <c r="P24" i="63" s="1"/>
  <c r="P25" i="63" s="1"/>
  <c r="P27" i="63" s="1"/>
  <c r="F40" i="63"/>
  <c r="F56" i="63"/>
  <c r="V26" i="63"/>
  <c r="F27" i="63" l="1"/>
  <c r="F26" i="63"/>
  <c r="F19" i="27" l="1"/>
  <c r="L11" i="22"/>
  <c r="D58" i="22"/>
  <c r="E12" i="22" s="1"/>
  <c r="E26" i="22" l="1"/>
  <c r="E52" i="22"/>
  <c r="E39" i="22"/>
  <c r="E11" i="22"/>
  <c r="E51" i="22"/>
  <c r="E38" i="22"/>
  <c r="E25" i="22"/>
  <c r="E50" i="22"/>
  <c r="E37" i="22"/>
  <c r="E23" i="22"/>
  <c r="E49" i="22"/>
  <c r="E35" i="22"/>
  <c r="E22" i="22"/>
  <c r="E47" i="22"/>
  <c r="E21" i="22"/>
  <c r="E20" i="22"/>
  <c r="E34" i="22"/>
  <c r="E10" i="22"/>
  <c r="E46" i="22"/>
  <c r="E33" i="22"/>
  <c r="E58" i="22"/>
  <c r="E45" i="22"/>
  <c r="E32" i="22"/>
  <c r="E19" i="22"/>
  <c r="E57" i="22"/>
  <c r="E44" i="22"/>
  <c r="E31" i="22"/>
  <c r="E18" i="22"/>
  <c r="E56" i="22"/>
  <c r="E43" i="22"/>
  <c r="E30" i="22"/>
  <c r="E17" i="22"/>
  <c r="E55" i="22"/>
  <c r="E42" i="22"/>
  <c r="E29" i="22"/>
  <c r="E16" i="22"/>
  <c r="E54" i="22"/>
  <c r="E41" i="22"/>
  <c r="E28" i="22"/>
  <c r="E15" i="22"/>
  <c r="E53" i="22"/>
  <c r="E40" i="22"/>
  <c r="E27" i="22"/>
  <c r="E13" i="22"/>
  <c r="E14" i="22"/>
  <c r="E48" i="22"/>
  <c r="E36" i="22"/>
  <c r="E24" i="22"/>
  <c r="C112" i="37" l="1"/>
  <c r="C204" i="37"/>
  <c r="C55" i="37"/>
  <c r="C264" i="37"/>
  <c r="C78" i="37"/>
  <c r="C95" i="37"/>
  <c r="C265" i="37"/>
  <c r="C19" i="37"/>
  <c r="C226" i="37"/>
  <c r="C227" i="37"/>
  <c r="C205" i="37"/>
  <c r="C266" i="37"/>
  <c r="C267" i="37"/>
  <c r="C182" i="37"/>
  <c r="C268" i="37"/>
  <c r="C269" i="37"/>
  <c r="C228" i="37"/>
  <c r="C270" i="37"/>
  <c r="C229" i="37"/>
  <c r="C175" i="37"/>
  <c r="C183" i="37"/>
  <c r="C32" i="37"/>
  <c r="C271" i="37"/>
  <c r="C184" i="37"/>
  <c r="C154" i="37"/>
  <c r="C54" i="37"/>
  <c r="C75" i="37"/>
  <c r="C170" i="37"/>
  <c r="C185" i="37"/>
  <c r="C272" i="37"/>
  <c r="C230" i="37"/>
  <c r="C162" i="37"/>
  <c r="C231" i="37"/>
  <c r="C232" i="37"/>
  <c r="C273" i="37"/>
  <c r="C274" i="37"/>
  <c r="C79" i="37"/>
  <c r="C18" i="37"/>
  <c r="C163" i="37"/>
  <c r="C26" i="37"/>
  <c r="C76" i="37"/>
  <c r="C52" i="37"/>
  <c r="C6" i="37"/>
  <c r="C137" i="37"/>
  <c r="C23" i="37"/>
  <c r="C66" i="37"/>
  <c r="C186" i="37"/>
  <c r="C37" i="37"/>
  <c r="C275" i="37"/>
  <c r="C28" i="37"/>
  <c r="C73" i="37"/>
  <c r="C128" i="37"/>
  <c r="C147" i="37"/>
  <c r="C17" i="37"/>
  <c r="C8" i="37"/>
  <c r="C233" i="37"/>
  <c r="C124" i="37"/>
  <c r="C164" i="37"/>
  <c r="C276" i="37"/>
  <c r="C30" i="37"/>
  <c r="C176" i="37"/>
  <c r="C234" i="37"/>
  <c r="C206" i="37"/>
  <c r="C10" i="37"/>
  <c r="C61" i="37"/>
  <c r="C91" i="37"/>
  <c r="C235" i="37"/>
  <c r="C236" i="37"/>
  <c r="C71" i="37"/>
  <c r="C207" i="37"/>
  <c r="C14" i="37"/>
  <c r="C277" i="37"/>
  <c r="C12" i="37"/>
  <c r="C208" i="37"/>
  <c r="C209" i="37"/>
  <c r="C278" i="37"/>
  <c r="C36" i="37"/>
  <c r="C15" i="37"/>
  <c r="C86" i="37"/>
  <c r="C237" i="37"/>
  <c r="C87" i="37"/>
  <c r="C279" i="37"/>
  <c r="C102" i="37"/>
  <c r="C280" i="37"/>
  <c r="C210" i="37"/>
  <c r="C43" i="37"/>
  <c r="C117" i="37"/>
  <c r="C64" i="37"/>
  <c r="C187" i="37"/>
  <c r="C118" i="37"/>
  <c r="C281" i="37"/>
  <c r="C188" i="37"/>
  <c r="C58" i="37"/>
  <c r="C282" i="37"/>
  <c r="C119" i="37"/>
  <c r="C211" i="37"/>
  <c r="C105" i="37"/>
  <c r="C138" i="37"/>
  <c r="C165" i="37"/>
  <c r="C84" i="37"/>
  <c r="C7" i="37"/>
  <c r="C129" i="37"/>
  <c r="C283" i="37"/>
  <c r="C284" i="37"/>
  <c r="C98" i="37"/>
  <c r="C110" i="37"/>
  <c r="C238" i="37"/>
  <c r="C239" i="37"/>
  <c r="C108" i="37"/>
  <c r="C285" i="37"/>
  <c r="C189" i="37"/>
  <c r="C286" i="37"/>
  <c r="C240" i="37"/>
  <c r="C287" i="37"/>
  <c r="C241" i="37"/>
  <c r="C113" i="37"/>
  <c r="C288" i="37"/>
  <c r="C150" i="37"/>
  <c r="C155" i="37"/>
  <c r="C133" i="37"/>
  <c r="C289" i="37"/>
  <c r="C290" i="37"/>
  <c r="C22" i="37"/>
  <c r="C291" i="37"/>
  <c r="C62" i="37"/>
  <c r="C292" i="37"/>
  <c r="C59" i="37"/>
  <c r="C293" i="37"/>
  <c r="C294" i="37"/>
  <c r="C190" i="37"/>
  <c r="C191" i="37"/>
  <c r="C94" i="37"/>
  <c r="C68" i="37"/>
  <c r="C242" i="37"/>
  <c r="C85" i="37"/>
  <c r="C295" i="37"/>
  <c r="C101" i="37"/>
  <c r="C192" i="37"/>
  <c r="C48" i="37"/>
  <c r="C134" i="37"/>
  <c r="C296" i="37"/>
  <c r="C45" i="37"/>
  <c r="C243" i="37"/>
  <c r="C77" i="37"/>
  <c r="C24" i="37"/>
  <c r="C151" i="37"/>
  <c r="C297" i="37"/>
  <c r="C171" i="37"/>
  <c r="C97" i="37"/>
  <c r="C298" i="37"/>
  <c r="C96" i="37"/>
  <c r="C244" i="37"/>
  <c r="C49" i="37"/>
  <c r="C156" i="37"/>
  <c r="C299" i="37"/>
  <c r="C99" i="37"/>
  <c r="C152" i="37"/>
  <c r="C300" i="37"/>
  <c r="C212" i="37"/>
  <c r="C301" i="37"/>
  <c r="C302" i="37"/>
  <c r="C106" i="37"/>
  <c r="C245" i="37"/>
  <c r="C122" i="37"/>
  <c r="C303" i="37"/>
  <c r="C213" i="37"/>
  <c r="C304" i="37"/>
  <c r="C177" i="37"/>
  <c r="C16" i="37"/>
  <c r="C178" i="37"/>
  <c r="C157" i="37"/>
  <c r="C9" i="37"/>
  <c r="C179" i="37"/>
  <c r="C125" i="37"/>
  <c r="C193" i="37"/>
  <c r="C143" i="37"/>
  <c r="C246" i="37"/>
  <c r="C80" i="37"/>
  <c r="C126" i="37"/>
  <c r="C247" i="37"/>
  <c r="C305" i="37"/>
  <c r="C306" i="37"/>
  <c r="C130" i="37"/>
  <c r="C307" i="37"/>
  <c r="C70" i="37"/>
  <c r="C144" i="37"/>
  <c r="C56" i="37"/>
  <c r="C248" i="37"/>
  <c r="C166" i="37"/>
  <c r="C308" i="37"/>
  <c r="C309" i="37"/>
  <c r="C249" i="37"/>
  <c r="C127" i="37"/>
  <c r="C310" i="37"/>
  <c r="C311" i="37"/>
  <c r="C158" i="37"/>
  <c r="C81" i="37"/>
  <c r="C312" i="37"/>
  <c r="C313" i="37"/>
  <c r="C159" i="37"/>
  <c r="C314" i="37"/>
  <c r="C135" i="37"/>
  <c r="C82" i="37"/>
  <c r="C315" i="37"/>
  <c r="C214" i="37"/>
  <c r="C31" i="37"/>
  <c r="C316" i="37"/>
  <c r="C317" i="37"/>
  <c r="C318" i="37"/>
  <c r="C194" i="37"/>
  <c r="C319" i="37"/>
  <c r="C250" i="37"/>
  <c r="C145" i="37"/>
  <c r="C320" i="37"/>
  <c r="C11" i="37"/>
  <c r="C123" i="37"/>
  <c r="C321" i="37"/>
  <c r="C83" i="37"/>
  <c r="C67" i="37"/>
  <c r="C35" i="37"/>
  <c r="C25" i="37"/>
  <c r="C120" i="37"/>
  <c r="C50" i="37"/>
  <c r="C60" i="37"/>
  <c r="C322" i="37"/>
  <c r="C195" i="37"/>
  <c r="C160" i="37"/>
  <c r="C196" i="37"/>
  <c r="C323" i="37"/>
  <c r="C324" i="37"/>
  <c r="C325" i="37"/>
  <c r="C326" i="37"/>
  <c r="C111" i="37"/>
  <c r="C327" i="37"/>
  <c r="C57" i="37"/>
  <c r="C197" i="37"/>
  <c r="C34" i="37"/>
  <c r="C38" i="37"/>
  <c r="C328" i="37"/>
  <c r="C329" i="37"/>
  <c r="C251" i="37"/>
  <c r="C252" i="37"/>
  <c r="C69" i="37"/>
  <c r="C330" i="37"/>
  <c r="C253" i="37"/>
  <c r="C131" i="37"/>
  <c r="C331" i="37"/>
  <c r="C114" i="37"/>
  <c r="C254" i="37"/>
  <c r="C332" i="37"/>
  <c r="C13" i="37"/>
  <c r="C255" i="37"/>
  <c r="C333" i="37"/>
  <c r="C136" i="37"/>
  <c r="C198" i="37"/>
  <c r="C334" i="37"/>
  <c r="C116" i="37"/>
  <c r="C148" i="37"/>
  <c r="C256" i="37"/>
  <c r="C93" i="37"/>
  <c r="C139" i="37"/>
  <c r="C335" i="37"/>
  <c r="C172" i="37"/>
  <c r="C109" i="37"/>
  <c r="C336" i="37"/>
  <c r="C337" i="37"/>
  <c r="C132" i="37"/>
  <c r="C338" i="37"/>
  <c r="C20" i="37"/>
  <c r="C339" i="37"/>
  <c r="C340" i="37"/>
  <c r="C341" i="37"/>
  <c r="C342" i="37"/>
  <c r="C88" i="37"/>
  <c r="C343" i="37"/>
  <c r="C344" i="37"/>
  <c r="C63" i="37"/>
  <c r="C121" i="37"/>
  <c r="C100" i="37"/>
  <c r="C345" i="37"/>
  <c r="C215" i="37"/>
  <c r="C167" i="37"/>
  <c r="C216" i="37"/>
  <c r="C168" i="37"/>
  <c r="C346" i="37"/>
  <c r="C347" i="37"/>
  <c r="C257" i="37"/>
  <c r="C146" i="37"/>
  <c r="C217" i="37"/>
  <c r="C40" i="37"/>
  <c r="C199" i="37"/>
  <c r="C41" i="37"/>
  <c r="C348" i="37"/>
  <c r="C39" i="37"/>
  <c r="C349" i="37"/>
  <c r="C350" i="37"/>
  <c r="C200" i="37"/>
  <c r="C258" i="37"/>
  <c r="C218" i="37"/>
  <c r="C53" i="37"/>
  <c r="C351" i="37"/>
  <c r="C219" i="37"/>
  <c r="C352" i="37"/>
  <c r="C21" i="37"/>
  <c r="C29" i="37"/>
  <c r="C180" i="37"/>
  <c r="C74" i="37"/>
  <c r="C115" i="37"/>
  <c r="C72" i="37"/>
  <c r="C220" i="37"/>
  <c r="C92" i="37"/>
  <c r="C90" i="37"/>
  <c r="C353" i="37"/>
  <c r="C354" i="37"/>
  <c r="C355" i="37"/>
  <c r="C356" i="37"/>
  <c r="C357" i="37"/>
  <c r="C201" i="37"/>
  <c r="C358" i="37"/>
  <c r="C149" i="37"/>
  <c r="C359" i="37"/>
  <c r="C27" i="37"/>
  <c r="C33" i="37"/>
  <c r="C140" i="37"/>
  <c r="C173" i="37"/>
  <c r="C360" i="37"/>
  <c r="C361" i="37"/>
  <c r="C89" i="37"/>
  <c r="C259" i="37"/>
  <c r="C221" i="37"/>
  <c r="C104" i="37"/>
  <c r="C222" i="37"/>
  <c r="C362" i="37"/>
  <c r="C260" i="37"/>
  <c r="C181" i="37"/>
  <c r="C103" i="37"/>
  <c r="C223" i="37"/>
  <c r="C363" i="37"/>
  <c r="C364" i="37"/>
  <c r="C224" i="37"/>
  <c r="C365" i="37"/>
  <c r="C46" i="37"/>
  <c r="C161" i="37"/>
  <c r="C261" i="37"/>
  <c r="C141" i="37"/>
  <c r="C366" i="37"/>
  <c r="C142" i="37"/>
  <c r="C262" i="37"/>
  <c r="C107" i="37"/>
  <c r="C367" i="37"/>
  <c r="C153" i="37"/>
  <c r="C202" i="37"/>
  <c r="C65" i="37"/>
  <c r="C368" i="37"/>
  <c r="C369" i="37"/>
  <c r="C263" i="37"/>
  <c r="C169" i="37"/>
  <c r="C42" i="37"/>
  <c r="C44" i="37"/>
  <c r="C203" i="37"/>
  <c r="C225" i="37"/>
  <c r="C51" i="37"/>
  <c r="C47" i="37"/>
  <c r="C370" i="37"/>
  <c r="C371" i="37"/>
  <c r="C174" i="37"/>
  <c r="D19" i="29" l="1"/>
  <c r="D18" i="29"/>
  <c r="D17" i="29"/>
  <c r="D16" i="29"/>
  <c r="D15" i="29"/>
  <c r="D14" i="29"/>
  <c r="D13" i="29"/>
  <c r="D12" i="29"/>
  <c r="D20" i="29" l="1"/>
  <c r="G12" i="29" l="1"/>
  <c r="O22" i="27" l="1"/>
  <c r="P22" i="27"/>
  <c r="Q22" i="27"/>
  <c r="N22" i="27"/>
  <c r="F10" i="22" l="1"/>
  <c r="G9" i="48" l="1"/>
  <c r="G10" i="48"/>
  <c r="G11" i="48"/>
  <c r="G12" i="48"/>
  <c r="G13" i="48"/>
  <c r="G14" i="48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29" i="48"/>
  <c r="G30" i="48"/>
  <c r="G31" i="48"/>
  <c r="K18" i="33" l="1"/>
  <c r="E17" i="33" l="1"/>
  <c r="G17" i="33" s="1"/>
  <c r="G6" i="27" l="1"/>
  <c r="O6" i="27" s="1"/>
  <c r="A14" i="27"/>
  <c r="A15" i="27" s="1"/>
  <c r="A17" i="27" s="1"/>
  <c r="A18" i="27" s="1"/>
  <c r="A19" i="27" s="1"/>
  <c r="A20" i="27" s="1"/>
  <c r="A23" i="27" s="1"/>
  <c r="A24" i="27" s="1"/>
  <c r="A25" i="27" s="1"/>
  <c r="A26" i="27" s="1"/>
  <c r="A27" i="27" s="1"/>
  <c r="A28" i="27" s="1"/>
  <c r="A29" i="27" s="1"/>
  <c r="F28" i="27" l="1"/>
  <c r="F29" i="27" l="1"/>
  <c r="C17" i="33" l="1"/>
  <c r="C21" i="29"/>
  <c r="C16" i="33"/>
  <c r="C18" i="33" l="1"/>
  <c r="D21" i="29"/>
  <c r="I16" i="33"/>
  <c r="I17" i="33" l="1"/>
  <c r="L17" i="33" s="1"/>
  <c r="I18" i="33" l="1"/>
  <c r="L18" i="33" l="1"/>
  <c r="L16" i="33"/>
  <c r="K67" i="22" l="1"/>
  <c r="L14" i="22" l="1"/>
  <c r="L26" i="22"/>
  <c r="L38" i="22"/>
  <c r="L50" i="22"/>
  <c r="L15" i="22"/>
  <c r="L27" i="22"/>
  <c r="L39" i="22"/>
  <c r="L51" i="22"/>
  <c r="L28" i="22"/>
  <c r="L40" i="22"/>
  <c r="L52" i="22"/>
  <c r="L17" i="22"/>
  <c r="L29" i="22"/>
  <c r="L41" i="22"/>
  <c r="L53" i="22"/>
  <c r="L18" i="22"/>
  <c r="L30" i="22"/>
  <c r="L42" i="22"/>
  <c r="L19" i="22"/>
  <c r="L43" i="22"/>
  <c r="L55" i="22"/>
  <c r="L32" i="22"/>
  <c r="L44" i="22"/>
  <c r="L21" i="22"/>
  <c r="L45" i="22"/>
  <c r="L22" i="22"/>
  <c r="L34" i="22"/>
  <c r="L46" i="22"/>
  <c r="L35" i="22"/>
  <c r="L37" i="22"/>
  <c r="L16" i="22"/>
  <c r="L54" i="22"/>
  <c r="L31" i="22"/>
  <c r="L20" i="22"/>
  <c r="L56" i="22"/>
  <c r="L33" i="22"/>
  <c r="L57" i="22"/>
  <c r="L23" i="22"/>
  <c r="L47" i="22"/>
  <c r="L24" i="22"/>
  <c r="L36" i="22"/>
  <c r="L48" i="22"/>
  <c r="L58" i="22"/>
  <c r="L25" i="22"/>
  <c r="L49" i="22"/>
  <c r="L12" i="22"/>
  <c r="M11" i="22"/>
  <c r="L13" i="22"/>
  <c r="M12" i="22" l="1"/>
  <c r="M13" i="22" s="1"/>
  <c r="M14" i="22" s="1"/>
  <c r="M15" i="22" s="1"/>
  <c r="M16" i="22" s="1"/>
  <c r="M17" i="22" s="1"/>
  <c r="M18" i="22" s="1"/>
  <c r="M19" i="22" s="1"/>
  <c r="M20" i="22" s="1"/>
  <c r="M21" i="22" s="1"/>
  <c r="M22" i="22" s="1"/>
  <c r="M23" i="22" s="1"/>
  <c r="M24" i="22" s="1"/>
  <c r="M25" i="22" s="1"/>
  <c r="M26" i="22" s="1"/>
  <c r="M27" i="22" s="1"/>
  <c r="M28" i="22" s="1"/>
  <c r="M29" i="22" s="1"/>
  <c r="M30" i="22" s="1"/>
  <c r="M31" i="22" s="1"/>
  <c r="M32" i="22" s="1"/>
  <c r="M33" i="22" s="1"/>
  <c r="M34" i="22" s="1"/>
  <c r="M35" i="22" s="1"/>
  <c r="M36" i="22" s="1"/>
  <c r="M37" i="22" s="1"/>
  <c r="M38" i="22" s="1"/>
  <c r="M39" i="22" s="1"/>
  <c r="M40" i="22" s="1"/>
  <c r="M41" i="22" s="1"/>
  <c r="M42" i="22" s="1"/>
  <c r="M43" i="22" s="1"/>
  <c r="M44" i="22" s="1"/>
  <c r="M45" i="22" s="1"/>
  <c r="M46" i="22" s="1"/>
  <c r="M47" i="22" s="1"/>
  <c r="M48" i="22" s="1"/>
  <c r="M49" i="22" s="1"/>
  <c r="M50" i="22" s="1"/>
  <c r="M51" i="22" s="1"/>
  <c r="M52" i="22" s="1"/>
  <c r="M53" i="22" s="1"/>
  <c r="M54" i="22" s="1"/>
  <c r="M55" i="22" s="1"/>
  <c r="M56" i="22" s="1"/>
  <c r="M57" i="22" s="1"/>
  <c r="M58" i="22" s="1"/>
  <c r="F15" i="22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11" i="22"/>
  <c r="F12" i="22"/>
  <c r="F13" i="22"/>
  <c r="F14" i="22"/>
</calcChain>
</file>

<file path=xl/sharedStrings.xml><?xml version="1.0" encoding="utf-8"?>
<sst xmlns="http://schemas.openxmlformats.org/spreadsheetml/2006/main" count="1979" uniqueCount="464">
  <si>
    <t>Capacity Related Expense (CR)</t>
  </si>
  <si>
    <t>Direct Expense, Includes Fuel</t>
  </si>
  <si>
    <t>Indirect Expense</t>
  </si>
  <si>
    <t>CR Markup</t>
  </si>
  <si>
    <t>By Aircraft Type</t>
  </si>
  <si>
    <t>Less Psgr. Liability Insurance</t>
  </si>
  <si>
    <t>Linehaul Expense Allocable to Mail</t>
  </si>
  <si>
    <t xml:space="preserve">Percentage of Eligible Mail RTMs 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</si>
  <si>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</si>
  <si>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</si>
  <si>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</si>
  <si>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</si>
  <si>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</si>
  <si>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</si>
  <si>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</si>
  <si>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</si>
  <si>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Wtd. Deps. (GTOW)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</si>
  <si>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</si>
  <si>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</si>
  <si>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</si>
  <si>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</si>
  <si>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</si>
  <si>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</si>
  <si>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</si>
  <si>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</si>
  <si>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</si>
  <si>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</si>
  <si>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B-1900</t>
  </si>
  <si>
    <t>Total</t>
  </si>
  <si>
    <t>Return and Tax Markup</t>
  </si>
  <si>
    <t>T-100 Seg. Mail RTMs</t>
  </si>
  <si>
    <t>T-100 Mkt. Mail RTMs</t>
  </si>
  <si>
    <t>Carrier</t>
  </si>
  <si>
    <t>Total Fuel Expense</t>
  </si>
  <si>
    <t>Total Gallons Issued</t>
  </si>
  <si>
    <t>Price per Gallon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</si>
  <si>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</si>
  <si>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</si>
  <si>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</si>
  <si>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</si>
  <si>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</si>
  <si>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</si>
  <si>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</si>
  <si>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Hageland</t>
  </si>
  <si>
    <t>Bering</t>
  </si>
  <si>
    <t>Wright</t>
  </si>
  <si>
    <t>Grant</t>
  </si>
  <si>
    <t>Warbelow</t>
  </si>
  <si>
    <t>C-207</t>
  </si>
  <si>
    <t>Navajo</t>
  </si>
  <si>
    <t>Caravan</t>
  </si>
  <si>
    <t>Linehaul, Part 135</t>
  </si>
  <si>
    <t>Burn per Revenue Block Hour</t>
  </si>
  <si>
    <t>$/RTM</t>
  </si>
  <si>
    <t>Nonfuel</t>
  </si>
  <si>
    <t>Linehaul</t>
  </si>
  <si>
    <t>Actual Y</t>
  </si>
  <si>
    <t>Natural Log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</si>
  <si>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</si>
  <si>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</si>
  <si>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</si>
  <si>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</si>
  <si>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</si>
  <si>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</si>
  <si>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</si>
  <si>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</si>
  <si>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</si>
  <si>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</si>
  <si>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</si>
  <si>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</si>
  <si>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</si>
  <si>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</si>
  <si>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Predicted Y</t>
  </si>
  <si>
    <t>Residuals</t>
  </si>
  <si>
    <t>Page 1 of 2</t>
  </si>
  <si>
    <t>Page 2 of 2</t>
  </si>
  <si>
    <t xml:space="preserve">Annual </t>
  </si>
  <si>
    <t>Increase</t>
  </si>
  <si>
    <t>(1)</t>
  </si>
  <si>
    <t>(2)</t>
  </si>
  <si>
    <t>(3)</t>
  </si>
  <si>
    <t>(4)</t>
  </si>
  <si>
    <t>(5)</t>
  </si>
  <si>
    <t>(6)</t>
  </si>
  <si>
    <t>Avg. Annual</t>
  </si>
  <si>
    <t>Change,</t>
  </si>
  <si>
    <t>Midpoint to</t>
  </si>
  <si>
    <t>Estimated</t>
  </si>
  <si>
    <t xml:space="preserve">Year Ended </t>
  </si>
  <si>
    <t xml:space="preserve">Midpoint </t>
  </si>
  <si>
    <t>Unit Cost at</t>
  </si>
  <si>
    <t>Change from</t>
  </si>
  <si>
    <t>1/</t>
  </si>
  <si>
    <t>2/</t>
  </si>
  <si>
    <t>Change</t>
  </si>
  <si>
    <t>3/</t>
  </si>
  <si>
    <t>4/</t>
  </si>
  <si>
    <t>Current</t>
  </si>
  <si>
    <t>5/</t>
  </si>
  <si>
    <t>Unit Cost per</t>
  </si>
  <si>
    <t>Revenue Ton-Mile</t>
  </si>
  <si>
    <t>Fuel</t>
  </si>
  <si>
    <t>The total is the sum of the two. The final order will reflect the most recent quarterly fuel costs available at the time.</t>
  </si>
  <si>
    <t>5/ Column 4 ÷ Column 5 less 1.</t>
  </si>
  <si>
    <t>3/ Reflects the fact that from the midpoint of the reporting period to the midpoint of the prospective</t>
  </si>
  <si>
    <t>Current Rate,</t>
  </si>
  <si>
    <t>Percent</t>
  </si>
  <si>
    <t>Circuity</t>
  </si>
  <si>
    <t>EXP(Y)</t>
  </si>
  <si>
    <t xml:space="preserve">Predicted </t>
  </si>
  <si>
    <t>Appendix F</t>
  </si>
  <si>
    <t>ADK</t>
  </si>
  <si>
    <t>ANC</t>
  </si>
  <si>
    <t>DLG</t>
  </si>
  <si>
    <t>AKN</t>
  </si>
  <si>
    <t>ADQ</t>
  </si>
  <si>
    <t>TOG</t>
  </si>
  <si>
    <t>EMK</t>
  </si>
  <si>
    <t>KSM</t>
  </si>
  <si>
    <t>ENA</t>
  </si>
  <si>
    <t>FAI</t>
  </si>
  <si>
    <t>BRW</t>
  </si>
  <si>
    <t>ANI</t>
  </si>
  <si>
    <t>SCC</t>
  </si>
  <si>
    <t>BET</t>
  </si>
  <si>
    <t>GAL</t>
  </si>
  <si>
    <t>GST</t>
  </si>
  <si>
    <t>JNU</t>
  </si>
  <si>
    <t>HOM</t>
  </si>
  <si>
    <t>CDV</t>
  </si>
  <si>
    <t>ILI</t>
  </si>
  <si>
    <t>KTN</t>
  </si>
  <si>
    <t>PSG</t>
  </si>
  <si>
    <t>SIT</t>
  </si>
  <si>
    <t>YAK</t>
  </si>
  <si>
    <t>WRG</t>
  </si>
  <si>
    <t>MCG</t>
  </si>
  <si>
    <t>OME</t>
  </si>
  <si>
    <t>OTZ</t>
  </si>
  <si>
    <t>UNK</t>
  </si>
  <si>
    <t>VDZ</t>
  </si>
  <si>
    <t>Determination of Segments Ineligible for Calculating Bush Rates,</t>
  </si>
  <si>
    <t>t Stat</t>
  </si>
  <si>
    <t>Scheduled Intra-Alaska Departures Performed with Mainline Equipment</t>
  </si>
  <si>
    <t xml:space="preserve">Total </t>
  </si>
  <si>
    <t>Deps.</t>
  </si>
  <si>
    <t>Segment</t>
  </si>
  <si>
    <t>Market</t>
  </si>
  <si>
    <t>Determination of Which Carriers Are Included in the Class Rates</t>
  </si>
  <si>
    <t>Aircraft</t>
  </si>
  <si>
    <t>Eligible</t>
  </si>
  <si>
    <t>Cumulative</t>
  </si>
  <si>
    <t>Name</t>
  </si>
  <si>
    <t>Type</t>
  </si>
  <si>
    <r>
      <t>Circuity Markup (R6</t>
    </r>
    <r>
      <rPr>
        <sz val="10"/>
        <color theme="1"/>
        <rFont val="Calibri"/>
        <family val="2"/>
      </rPr>
      <t>÷</t>
    </r>
    <r>
      <rPr>
        <sz val="10"/>
        <color theme="1"/>
        <rFont val="Times New Roman"/>
        <family val="1"/>
      </rPr>
      <t>R7)-1</t>
    </r>
  </si>
  <si>
    <t>Appendix G</t>
  </si>
  <si>
    <t>Excluded from Calculations of the Bush Rates</t>
  </si>
  <si>
    <t>Reason for Exclusion</t>
  </si>
  <si>
    <t>X</t>
  </si>
  <si>
    <t>Ratio of Total to Revenue Block Hours</t>
  </si>
  <si>
    <t>Total Eligible RTMs, T-100 Segment</t>
  </si>
  <si>
    <t>Std. Error</t>
  </si>
  <si>
    <t>T510 Rdperformed</t>
  </si>
  <si>
    <t>Bering Air Inc.</t>
  </si>
  <si>
    <t>DUT</t>
  </si>
  <si>
    <t>SDP</t>
  </si>
  <si>
    <t>SNP</t>
  </si>
  <si>
    <t>Peninsula Airways Inc.</t>
  </si>
  <si>
    <t>CDB</t>
  </si>
  <si>
    <t>Northern Air Cargo Inc.</t>
  </si>
  <si>
    <t>Island Air Service</t>
  </si>
  <si>
    <t>Pacific Airways, Inc.</t>
  </si>
  <si>
    <t>Tatonduk Outfitters Limited d/b/a Everts Air Alaska and Everts Air Cargo</t>
  </si>
  <si>
    <t>Hageland Aviation Service</t>
  </si>
  <si>
    <t>Air Excursions LLC</t>
  </si>
  <si>
    <t>Alaska Airlines Inc.</t>
  </si>
  <si>
    <t>Lynden Air Cargo Airlines</t>
  </si>
  <si>
    <t>EDF</t>
  </si>
  <si>
    <t>Wright Air Service</t>
  </si>
  <si>
    <t>Empire Airlines Inc.</t>
  </si>
  <si>
    <t>Federal Express Corporation</t>
  </si>
  <si>
    <t>United Parcel Service</t>
  </si>
  <si>
    <t>Venture Travel LLC d/b/a Taquan Air Service</t>
  </si>
  <si>
    <t>Grant Aviation</t>
  </si>
  <si>
    <t>ANC OME</t>
  </si>
  <si>
    <t>OME ANC</t>
  </si>
  <si>
    <t>OME OTZ</t>
  </si>
  <si>
    <t>OTZ OME</t>
  </si>
  <si>
    <t>ADQ ANC</t>
  </si>
  <si>
    <t>AKN ANC</t>
  </si>
  <si>
    <t>ANC ADQ</t>
  </si>
  <si>
    <t>ANC AKN</t>
  </si>
  <si>
    <t>ANC ANI</t>
  </si>
  <si>
    <t>ANC BET</t>
  </si>
  <si>
    <t>ANC CDV</t>
  </si>
  <si>
    <t>ANC DLG</t>
  </si>
  <si>
    <t>ANC FAI</t>
  </si>
  <si>
    <t>ANC JNU</t>
  </si>
  <si>
    <t>BET ANC</t>
  </si>
  <si>
    <t>CDV ANC</t>
  </si>
  <si>
    <t>DLG AKN</t>
  </si>
  <si>
    <t>DLG ANC</t>
  </si>
  <si>
    <t>FAI ANC</t>
  </si>
  <si>
    <t>JNU ANC</t>
  </si>
  <si>
    <t>JNU SIT</t>
  </si>
  <si>
    <t>KTN WRG</t>
  </si>
  <si>
    <t>PSG JNU</t>
  </si>
  <si>
    <t>SIT KTN</t>
  </si>
  <si>
    <t>WRG PSG</t>
  </si>
  <si>
    <t>ANC MCG</t>
  </si>
  <si>
    <t>ANC UNK</t>
  </si>
  <si>
    <t>MCG ANC</t>
  </si>
  <si>
    <t>UNK ANC</t>
  </si>
  <si>
    <t>ANC ENA</t>
  </si>
  <si>
    <t>ANC BRW</t>
  </si>
  <si>
    <t>ANC GAL</t>
  </si>
  <si>
    <t>ANC KSM</t>
  </si>
  <si>
    <t>ANC OTZ</t>
  </si>
  <si>
    <t>BRW ANC</t>
  </si>
  <si>
    <t>BRW SCC</t>
  </si>
  <si>
    <t>GAL ANC</t>
  </si>
  <si>
    <t>OTZ ANC</t>
  </si>
  <si>
    <t>SCC BRW</t>
  </si>
  <si>
    <t>FAI SCC</t>
  </si>
  <si>
    <t>SCC FAI</t>
  </si>
  <si>
    <t>ANC EMK</t>
  </si>
  <si>
    <t>ANC TOG</t>
  </si>
  <si>
    <t>EMK ANC</t>
  </si>
  <si>
    <t>KSM ANC</t>
  </si>
  <si>
    <t>TOG ANC</t>
  </si>
  <si>
    <t>ANC HOM</t>
  </si>
  <si>
    <t>ANC SCC</t>
  </si>
  <si>
    <t>ANC VDZ</t>
  </si>
  <si>
    <t>ANI ANC</t>
  </si>
  <si>
    <t>ENA ANC</t>
  </si>
  <si>
    <t>HOM ANC</t>
  </si>
  <si>
    <t>SCC ANC</t>
  </si>
  <si>
    <t>VDZ ANC</t>
  </si>
  <si>
    <t>GST JNU</t>
  </si>
  <si>
    <t>JNU GST</t>
  </si>
  <si>
    <t>SIT JNU</t>
  </si>
  <si>
    <t>ADK ANC</t>
  </si>
  <si>
    <t>ANC ADK</t>
  </si>
  <si>
    <t>CDV YAK</t>
  </si>
  <si>
    <t>JNU KTN</t>
  </si>
  <si>
    <t>JNU PSG</t>
  </si>
  <si>
    <t>JNU YAK</t>
  </si>
  <si>
    <t>KTN JNU</t>
  </si>
  <si>
    <t>KTN SIT</t>
  </si>
  <si>
    <t>PSG WRG</t>
  </si>
  <si>
    <t>WRG KTN</t>
  </si>
  <si>
    <t>YAK CDV</t>
  </si>
  <si>
    <t>YAK JNU</t>
  </si>
  <si>
    <t>ANC ANC</t>
  </si>
  <si>
    <t>ANC SIT</t>
  </si>
  <si>
    <t>T130 Rpax</t>
  </si>
  <si>
    <t>T239 Usmail Lbs</t>
  </si>
  <si>
    <t>CPG</t>
  </si>
  <si>
    <t>40-Mile Air</t>
  </si>
  <si>
    <t>Alaska Central Express</t>
  </si>
  <si>
    <t>Iliamna Air Taxi</t>
  </si>
  <si>
    <t>Katmai Air</t>
  </si>
  <si>
    <t>Smokey Bay Air Inc.</t>
  </si>
  <si>
    <t>Spernak Airways Inc.</t>
  </si>
  <si>
    <t>Tanana Air Service</t>
  </si>
  <si>
    <t>Ellis Air Taxi Inc.</t>
  </si>
  <si>
    <t>Kalinin Aviation LLC d/b/a Alaska Seaplanes</t>
  </si>
  <si>
    <t>Reeve Air Alaska, LLC</t>
  </si>
  <si>
    <t>Scott Air LLC dba Island Air Express</t>
  </si>
  <si>
    <t xml:space="preserve"> </t>
  </si>
  <si>
    <t>Costs per Revenue Block Hour</t>
  </si>
  <si>
    <t>Regression Statistics</t>
  </si>
  <si>
    <t>Multiple R</t>
  </si>
  <si>
    <t>R Square</t>
  </si>
  <si>
    <t>Adjusted R Square</t>
  </si>
  <si>
    <t>Standard Error</t>
  </si>
  <si>
    <t>Observations</t>
  </si>
  <si>
    <t>RESIDUAL OUTPUT</t>
  </si>
  <si>
    <t>Observation</t>
  </si>
  <si>
    <t>Eligible Block Hours, T-100 Segment</t>
  </si>
  <si>
    <t>AKN DLG</t>
  </si>
  <si>
    <t>ILI ANC</t>
  </si>
  <si>
    <t>MCG ANI</t>
  </si>
  <si>
    <t>CDB SDP</t>
  </si>
  <si>
    <t>KSM ANI</t>
  </si>
  <si>
    <t>BET ANI</t>
  </si>
  <si>
    <t>SDP CDB</t>
  </si>
  <si>
    <t>More than 28 deps in the year, or 7 deps per quarter on average</t>
  </si>
  <si>
    <t>No Mail</t>
  </si>
  <si>
    <t>Mainline Only</t>
  </si>
  <si>
    <t>No Skd. Pax</t>
  </si>
  <si>
    <t>Include</t>
  </si>
  <si>
    <t>ANI BET</t>
  </si>
  <si>
    <t>Taquan Air Service</t>
  </si>
  <si>
    <t>Al. Seaplanes</t>
  </si>
  <si>
    <t>Gallons Per Block Hour</t>
  </si>
  <si>
    <t>Cost per Block Hour (R21÷ R30)</t>
  </si>
  <si>
    <t>Marked Up Costs (R21*R11*R12*R15)</t>
  </si>
  <si>
    <t>Eligible Expense (R23*R46÷R30)</t>
  </si>
  <si>
    <t>Eligible Cost per RTM (R24÷R50)</t>
  </si>
  <si>
    <t>Cost Wtd. By Mail RTMs (R25*R26)</t>
  </si>
  <si>
    <t>Page 1 of 5</t>
  </si>
  <si>
    <t>Page 2 of 5</t>
  </si>
  <si>
    <t>Page 3 of 5</t>
  </si>
  <si>
    <t>Page 4 of 5</t>
  </si>
  <si>
    <t>Page 5 of 5</t>
  </si>
  <si>
    <t>Appendix Q</t>
  </si>
  <si>
    <t>Bidzy Ta Hot Aana, Inc. d/b/a Tanana Air Service</t>
  </si>
  <si>
    <t>J&amp;M Alaska Air Tours, Inc. d/b/a Alaska Air Transit</t>
  </si>
  <si>
    <t>Alaska Seaplanes</t>
  </si>
  <si>
    <t>Island Air Express</t>
  </si>
  <si>
    <t>Alaska Air Transit</t>
  </si>
  <si>
    <t>Corvus Airlines</t>
  </si>
  <si>
    <t>GA8</t>
  </si>
  <si>
    <t>SUMMARY OUTPUT</t>
  </si>
  <si>
    <t>Lower 95.0%</t>
  </si>
  <si>
    <t>Upper 95.0%</t>
  </si>
  <si>
    <t>a 12-month period.</t>
  </si>
  <si>
    <t>Dest</t>
  </si>
  <si>
    <t>Origin</t>
  </si>
  <si>
    <t>T510 RDPerformed</t>
  </si>
  <si>
    <t>RDB</t>
  </si>
  <si>
    <t>ANC RDB</t>
  </si>
  <si>
    <t>A20</t>
  </si>
  <si>
    <t>A20 SCC</t>
  </si>
  <si>
    <t>ANC EDF</t>
  </si>
  <si>
    <t>AKN BET</t>
  </si>
  <si>
    <t>GBH</t>
  </si>
  <si>
    <t>FAI GBH</t>
  </si>
  <si>
    <t>SCC SCC</t>
  </si>
  <si>
    <t>ANC DUT</t>
  </si>
  <si>
    <t>ANC ILI</t>
  </si>
  <si>
    <t>ADQ OTZ</t>
  </si>
  <si>
    <t>JNU WRG</t>
  </si>
  <si>
    <t>EMK OME</t>
  </si>
  <si>
    <t>ANC CDB</t>
  </si>
  <si>
    <t>ANC SDP</t>
  </si>
  <si>
    <t>A20 OTZ</t>
  </si>
  <si>
    <t>NUI</t>
  </si>
  <si>
    <t>NUI SCC</t>
  </si>
  <si>
    <t>ADQ KSM</t>
  </si>
  <si>
    <t>KAL</t>
  </si>
  <si>
    <t>ANC KAL</t>
  </si>
  <si>
    <t>PPC</t>
  </si>
  <si>
    <t>FAI PPC</t>
  </si>
  <si>
    <t>CDB ANC</t>
  </si>
  <si>
    <t>DLG BET</t>
  </si>
  <si>
    <t>DUT ANC</t>
  </si>
  <si>
    <t>EDF ANC</t>
  </si>
  <si>
    <t>EMK BET</t>
  </si>
  <si>
    <t>FAI BRW</t>
  </si>
  <si>
    <t>GBH FAI</t>
  </si>
  <si>
    <t>JNU ADQ</t>
  </si>
  <si>
    <t>KAL ANC</t>
  </si>
  <si>
    <t>KSM BET</t>
  </si>
  <si>
    <t>PPC FAI</t>
  </si>
  <si>
    <t>RDB ANC</t>
  </si>
  <si>
    <t>SCC A20</t>
  </si>
  <si>
    <t>SCC NUI</t>
  </si>
  <si>
    <t>SCC OTZ</t>
  </si>
  <si>
    <t>SDP ANC</t>
  </si>
  <si>
    <t>SIT ANC</t>
  </si>
  <si>
    <t>TOG BET</t>
  </si>
  <si>
    <t>UNK BET</t>
  </si>
  <si>
    <t>UNK KSM</t>
  </si>
  <si>
    <t>UNK OME</t>
  </si>
  <si>
    <t>Maritime Helicopters, Inc.</t>
  </si>
  <si>
    <t>Yute Commuter Service</t>
  </si>
  <si>
    <t>Ryan Air</t>
  </si>
  <si>
    <t>Ryan</t>
  </si>
  <si>
    <t>Ratio of Eligible to Total T-100 BH</t>
  </si>
  <si>
    <t>1/  Nonfuel, Appendix H, Page 1 of 5; Fuel, Appendix H, Page 4 of 5.</t>
  </si>
  <si>
    <t>2/ We assume fuel increases will be zero.  For nonfuel, see "predicted annual increase" in Appendix G, Page 1 of 2.</t>
  </si>
  <si>
    <t>Regression Analysis of the Nonfuel Linehaul Unit Cost per RTM</t>
  </si>
  <si>
    <t>Year-</t>
  </si>
  <si>
    <t>Ended</t>
  </si>
  <si>
    <t>EDF SYA</t>
  </si>
  <si>
    <t>Corvus Airlines, Inc d/b/a Era Aviation d/b/a Ravn Alaska</t>
  </si>
  <si>
    <t>Paklook Air, Inc d/b/a/ Airlift Alaska d/b/a/ Yute Commuter Service</t>
  </si>
  <si>
    <t>Ryan Air f/k/a Arctic Transportation</t>
  </si>
  <si>
    <t>Everts Air Alaska</t>
  </si>
  <si>
    <t>Yute</t>
  </si>
  <si>
    <t xml:space="preserve">AC Type 412 for Bering Air and Ryan Air omitted as no passengers were carried on this </t>
  </si>
  <si>
    <t>aircraft type.</t>
  </si>
  <si>
    <t>Everts</t>
  </si>
  <si>
    <t>Appendix B</t>
  </si>
  <si>
    <t>Appendix C</t>
  </si>
  <si>
    <t>Appendix D</t>
  </si>
  <si>
    <t>Appendix E</t>
  </si>
  <si>
    <t>SOV</t>
  </si>
  <si>
    <t>YE 3Q 2020 Mainline Departures</t>
  </si>
  <si>
    <t>CDB ADK</t>
  </si>
  <si>
    <t>ADK CDB</t>
  </si>
  <si>
    <t>Exclusion</t>
  </si>
  <si>
    <t>A1K</t>
  </si>
  <si>
    <t>AA8</t>
  </si>
  <si>
    <t>AET</t>
  </si>
  <si>
    <t>KYU</t>
  </si>
  <si>
    <t>UTO</t>
  </si>
  <si>
    <t>AIN</t>
  </si>
  <si>
    <t>AKP</t>
  </si>
  <si>
    <t>BKC</t>
  </si>
  <si>
    <t>CDL</t>
  </si>
  <si>
    <t>CZF</t>
  </si>
  <si>
    <t>FLT</t>
  </si>
  <si>
    <t>FVQ</t>
  </si>
  <si>
    <t>HCR</t>
  </si>
  <si>
    <t>HUS</t>
  </si>
  <si>
    <t>IAN</t>
  </si>
  <si>
    <t>LKK</t>
  </si>
  <si>
    <t>LUR</t>
  </si>
  <si>
    <t>ORV</t>
  </si>
  <si>
    <t>PIZ</t>
  </si>
  <si>
    <t>PTU</t>
  </si>
  <si>
    <t>SHG</t>
  </si>
  <si>
    <t>SVW</t>
  </si>
  <si>
    <t>SYA</t>
  </si>
  <si>
    <t>TLJ</t>
  </si>
  <si>
    <t>WTK</t>
  </si>
  <si>
    <t>ZNC</t>
  </si>
  <si>
    <t>BTI</t>
  </si>
  <si>
    <t>FYU</t>
  </si>
  <si>
    <t>EIL</t>
  </si>
  <si>
    <t>FBK</t>
  </si>
  <si>
    <t>GAM</t>
  </si>
  <si>
    <t>PHO</t>
  </si>
  <si>
    <t>SHH</t>
  </si>
  <si>
    <t>OTZ FAI</t>
  </si>
  <si>
    <t>DUT AKN</t>
  </si>
  <si>
    <t>GAL FAI</t>
  </si>
  <si>
    <t>FAI GAL</t>
  </si>
  <si>
    <t>DUT CDB</t>
  </si>
  <si>
    <t>FAI OTZ</t>
  </si>
  <si>
    <t>ANC SNP</t>
  </si>
  <si>
    <t>KTN ANC</t>
  </si>
  <si>
    <t>SNP DLG</t>
  </si>
  <si>
    <t>DUT DLG</t>
  </si>
  <si>
    <t>SVW ANC</t>
  </si>
  <si>
    <t>Kenmore Air Harbor</t>
  </si>
  <si>
    <r>
      <t xml:space="preserve">Carriers Reporting Intra-Alaska Operations for YE </t>
    </r>
    <r>
      <rPr>
        <sz val="11"/>
        <color rgb="FFFF0000"/>
        <rFont val="Times New Roman"/>
        <family val="1"/>
      </rPr>
      <t>9-30-20</t>
    </r>
  </si>
  <si>
    <t>Exclusion Criteria YE 3Q 2020</t>
  </si>
  <si>
    <r>
      <t xml:space="preserve">Circuity Calculation, Intra-AK Mail Revenue Ton Miles (RTMs), YE </t>
    </r>
    <r>
      <rPr>
        <sz val="12"/>
        <color rgb="FFFF0000"/>
        <rFont val="Times New Roman"/>
        <family val="1"/>
      </rPr>
      <t>9-30-20</t>
    </r>
  </si>
  <si>
    <r>
      <t xml:space="preserve">T-100 Segment Report, YE </t>
    </r>
    <r>
      <rPr>
        <u/>
        <sz val="12"/>
        <color rgb="FFFF0000"/>
        <rFont val="Times New Roman"/>
        <family val="1"/>
      </rPr>
      <t>9-30-20</t>
    </r>
    <r>
      <rPr>
        <u/>
        <sz val="12"/>
        <color theme="1"/>
        <rFont val="Times New Roman"/>
        <family val="1"/>
      </rPr>
      <t>, 28 or More Departures Performed 1/</t>
    </r>
  </si>
  <si>
    <t>Aircraft Type</t>
  </si>
  <si>
    <t>Unique Carrier Name</t>
  </si>
  <si>
    <t>Mail RTMS</t>
  </si>
  <si>
    <r>
      <t>Per the One-Percent Rule, YE</t>
    </r>
    <r>
      <rPr>
        <sz val="11"/>
        <color rgb="FFFF0000"/>
        <rFont val="Times New Roman"/>
        <family val="1"/>
      </rPr>
      <t xml:space="preserve"> 9-30-20</t>
    </r>
    <r>
      <rPr>
        <sz val="11"/>
        <rFont val="Times New Roman"/>
        <family val="1"/>
      </rPr>
      <t xml:space="preserve"> 1/ </t>
    </r>
  </si>
  <si>
    <t>PC-12</t>
  </si>
  <si>
    <r>
      <t xml:space="preserve">Year Ended September 30, </t>
    </r>
    <r>
      <rPr>
        <sz val="10"/>
        <color rgb="FFFF0000"/>
        <rFont val="Times New Roman"/>
        <family val="1"/>
      </rPr>
      <t>2020</t>
    </r>
  </si>
  <si>
    <t>YE 6/30/10</t>
  </si>
  <si>
    <r>
      <t xml:space="preserve">to YE </t>
    </r>
    <r>
      <rPr>
        <u/>
        <sz val="11"/>
        <color rgb="FFFF0000"/>
        <rFont val="Times New Roman"/>
        <family val="1"/>
      </rPr>
      <t>9/30/20</t>
    </r>
  </si>
  <si>
    <r>
      <t xml:space="preserve">4/ Fuel reflects YE </t>
    </r>
    <r>
      <rPr>
        <sz val="11"/>
        <color rgb="FFFF0000"/>
        <rFont val="Times New Roman"/>
        <family val="1"/>
      </rPr>
      <t xml:space="preserve">9-30-20 </t>
    </r>
    <r>
      <rPr>
        <sz val="11"/>
        <color theme="1"/>
        <rFont val="Times New Roman"/>
        <family val="1"/>
      </rPr>
      <t xml:space="preserve"> Appendix H, Page 4 of 5.  Nonfuel is Column (1) mulitplied by Column (3). </t>
    </r>
  </si>
  <si>
    <r>
      <t xml:space="preserve">Calculation of the Linehaul, Part 135, YE </t>
    </r>
    <r>
      <rPr>
        <sz val="11"/>
        <color rgb="FFFF0000"/>
        <rFont val="Times New Roman"/>
        <family val="1"/>
      </rPr>
      <t>9-30-20</t>
    </r>
  </si>
  <si>
    <r>
      <t xml:space="preserve">Order </t>
    </r>
    <r>
      <rPr>
        <u/>
        <sz val="11"/>
        <color rgb="FFFF0000"/>
        <rFont val="Times New Roman"/>
        <family val="1"/>
      </rPr>
      <t>2021-8-1</t>
    </r>
  </si>
  <si>
    <t>Appendix A</t>
  </si>
  <si>
    <t>Summary of Rates</t>
  </si>
  <si>
    <t>Proposed</t>
  </si>
  <si>
    <t>Percentage Change</t>
  </si>
  <si>
    <t>Part 135</t>
  </si>
  <si>
    <t>Seaplane</t>
  </si>
  <si>
    <t>Terminal</t>
  </si>
  <si>
    <t>NA</t>
  </si>
  <si>
    <t>Current, Order 2021-8-1</t>
  </si>
  <si>
    <r>
      <t xml:space="preserve">rate is 2 years.  </t>
    </r>
    <r>
      <rPr>
        <sz val="11"/>
        <color rgb="FFFF0000"/>
        <rFont val="Times New Roman"/>
        <family val="1"/>
      </rPr>
      <t>1.0601 x 1.0601 = 1.1238, where 1.0601</t>
    </r>
    <r>
      <rPr>
        <sz val="11"/>
        <color theme="1"/>
        <rFont val="Times New Roman"/>
        <family val="1"/>
      </rPr>
      <t xml:space="preserve"> is the average annual unit cost increase projected for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</si>
</sst>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0"/>
    <numFmt numFmtId="167" formatCode="0.000%"/>
    <numFmt numFmtId="168" formatCode="0.000000"/>
    <numFmt numFmtId="169" formatCode="_(* #,##0_);_(* \(#,##0\);_(* &quot;-&quot;??_);_(@_)"/>
    <numFmt numFmtId="170" formatCode="#,##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u val="double"/>
      <sz val="10"/>
      <color theme="1"/>
      <name val="Times New Roman"/>
      <family val="1"/>
    </font>
    <font>
      <sz val="10"/>
      <color theme="1"/>
      <name val="Calibri"/>
      <family val="2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u/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</cellStyleXfs>
  <cellXfs count="21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0" fontId="4" fillId="0" borderId="0" xfId="0" applyNumberFormat="1" applyFont="1"/>
    <xf numFmtId="164" fontId="6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3" fontId="7" fillId="0" borderId="0" xfId="0" applyNumberFormat="1" applyFont="1"/>
    <xf numFmtId="164" fontId="7" fillId="0" borderId="0" xfId="0" applyNumberFormat="1" applyFont="1" applyBorder="1"/>
    <xf numFmtId="10" fontId="7" fillId="0" borderId="0" xfId="0" applyNumberFormat="1" applyFont="1" applyBorder="1"/>
    <xf numFmtId="3" fontId="7" fillId="0" borderId="0" xfId="0" applyNumberFormat="1" applyFont="1" applyBorder="1"/>
    <xf numFmtId="164" fontId="6" fillId="0" borderId="0" xfId="0" applyNumberFormat="1" applyFont="1" applyBorder="1"/>
    <xf numFmtId="3" fontId="6" fillId="0" borderId="0" xfId="0" applyNumberFormat="1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167" fontId="7" fillId="0" borderId="0" xfId="0" applyNumberFormat="1" applyFont="1" applyBorder="1"/>
    <xf numFmtId="10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1" fontId="7" fillId="0" borderId="0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0" fontId="7" fillId="0" borderId="0" xfId="0" applyNumberFormat="1" applyFont="1"/>
    <xf numFmtId="1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166" fontId="7" fillId="0" borderId="0" xfId="0" applyNumberFormat="1" applyFont="1"/>
    <xf numFmtId="10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7" fillId="0" borderId="0" xfId="0" applyNumberFormat="1" applyFont="1" applyFill="1"/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4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7" fillId="0" borderId="0" xfId="0" applyFont="1" applyFill="1"/>
    <xf numFmtId="0" fontId="2" fillId="0" borderId="0" xfId="0" applyFont="1" applyBorder="1"/>
    <xf numFmtId="3" fontId="2" fillId="0" borderId="0" xfId="0" applyNumberFormat="1" applyFont="1"/>
    <xf numFmtId="17" fontId="2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3" fontId="3" fillId="0" borderId="0" xfId="0" applyNumberFormat="1" applyFont="1"/>
    <xf numFmtId="10" fontId="7" fillId="0" borderId="0" xfId="0" applyNumberFormat="1" applyFont="1" applyFill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168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/>
    <xf numFmtId="0" fontId="4" fillId="0" borderId="2" xfId="0" applyFont="1" applyBorder="1"/>
    <xf numFmtId="166" fontId="5" fillId="0" borderId="0" xfId="0" applyNumberFormat="1" applyFont="1"/>
    <xf numFmtId="166" fontId="4" fillId="0" borderId="0" xfId="0" applyNumberFormat="1" applyFont="1"/>
    <xf numFmtId="14" fontId="5" fillId="0" borderId="0" xfId="0" applyNumberFormat="1" applyFont="1"/>
    <xf numFmtId="14" fontId="1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0" fontId="5" fillId="0" borderId="0" xfId="0" applyNumberFormat="1" applyFont="1"/>
    <xf numFmtId="14" fontId="10" fillId="0" borderId="0" xfId="0" applyNumberFormat="1" applyFont="1"/>
    <xf numFmtId="0" fontId="0" fillId="0" borderId="0" xfId="0" applyFont="1" applyBorder="1"/>
    <xf numFmtId="0" fontId="15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0" fontId="4" fillId="0" borderId="0" xfId="2" applyNumberFormat="1" applyFont="1"/>
    <xf numFmtId="0" fontId="2" fillId="0" borderId="3" xfId="0" applyFont="1" applyBorder="1"/>
    <xf numFmtId="169" fontId="4" fillId="0" borderId="4" xfId="2" applyNumberFormat="1" applyFont="1" applyBorder="1"/>
    <xf numFmtId="3" fontId="12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7" fillId="3" borderId="0" xfId="0" applyNumberFormat="1" applyFont="1" applyFill="1" applyBorder="1"/>
    <xf numFmtId="3" fontId="7" fillId="2" borderId="0" xfId="0" applyNumberFormat="1" applyFont="1" applyFill="1" applyBorder="1"/>
    <xf numFmtId="10" fontId="7" fillId="2" borderId="0" xfId="0" applyNumberFormat="1" applyFont="1" applyFill="1" applyBorder="1"/>
    <xf numFmtId="4" fontId="7" fillId="2" borderId="0" xfId="0" applyNumberFormat="1" applyFont="1" applyFill="1" applyBorder="1"/>
    <xf numFmtId="0" fontId="0" fillId="0" borderId="0" xfId="0" applyFill="1" applyBorder="1" applyAlignment="1"/>
    <xf numFmtId="0" fontId="0" fillId="0" borderId="5" xfId="0" applyFill="1" applyBorder="1" applyAlignment="1"/>
    <xf numFmtId="0" fontId="18" fillId="0" borderId="6" xfId="0" applyFont="1" applyFill="1" applyBorder="1" applyAlignment="1">
      <alignment horizontal="centerContinuous"/>
    </xf>
    <xf numFmtId="164" fontId="7" fillId="0" borderId="0" xfId="0" applyNumberFormat="1" applyFont="1" applyBorder="1" applyAlignment="1"/>
    <xf numFmtId="164" fontId="7" fillId="2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5" fillId="0" borderId="0" xfId="0" applyFont="1" applyFill="1" applyBorder="1" applyAlignment="1">
      <alignment horizontal="right"/>
    </xf>
    <xf numFmtId="3" fontId="4" fillId="0" borderId="0" xfId="0" applyNumberFormat="1" applyFont="1" applyBorder="1"/>
    <xf numFmtId="0" fontId="1" fillId="0" borderId="4" xfId="0" applyFont="1" applyBorder="1"/>
    <xf numFmtId="0" fontId="4" fillId="0" borderId="4" xfId="0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4" fillId="0" borderId="3" xfId="0" applyFont="1" applyBorder="1"/>
    <xf numFmtId="10" fontId="4" fillId="0" borderId="0" xfId="2" applyNumberFormat="1" applyFont="1" applyBorder="1"/>
    <xf numFmtId="164" fontId="7" fillId="5" borderId="0" xfId="0" applyNumberFormat="1" applyFont="1" applyFill="1" applyBorder="1"/>
    <xf numFmtId="3" fontId="7" fillId="5" borderId="0" xfId="0" applyNumberFormat="1" applyFont="1" applyFill="1" applyBorder="1"/>
    <xf numFmtId="164" fontId="6" fillId="5" borderId="0" xfId="0" applyNumberFormat="1" applyFont="1" applyFill="1" applyBorder="1"/>
    <xf numFmtId="3" fontId="16" fillId="5" borderId="0" xfId="0" applyNumberFormat="1" applyFont="1" applyFill="1" applyBorder="1"/>
    <xf numFmtId="3" fontId="6" fillId="5" borderId="0" xfId="0" applyNumberFormat="1" applyFont="1" applyFill="1" applyBorder="1"/>
    <xf numFmtId="14" fontId="4" fillId="0" borderId="5" xfId="0" applyNumberFormat="1" applyFont="1" applyBorder="1" applyAlignment="1">
      <alignment horizontal="left"/>
    </xf>
    <xf numFmtId="166" fontId="4" fillId="0" borderId="5" xfId="0" applyNumberFormat="1" applyFont="1" applyBorder="1"/>
    <xf numFmtId="168" fontId="4" fillId="0" borderId="5" xfId="0" applyNumberFormat="1" applyFont="1" applyBorder="1" applyAlignment="1">
      <alignment horizontal="right"/>
    </xf>
    <xf numFmtId="164" fontId="16" fillId="5" borderId="0" xfId="0" applyNumberFormat="1" applyFont="1" applyFill="1"/>
    <xf numFmtId="164" fontId="7" fillId="5" borderId="0" xfId="0" applyNumberFormat="1" applyFont="1" applyFill="1"/>
    <xf numFmtId="3" fontId="16" fillId="5" borderId="0" xfId="0" applyNumberFormat="1" applyFont="1" applyFill="1"/>
    <xf numFmtId="3" fontId="7" fillId="5" borderId="0" xfId="0" applyNumberFormat="1" applyFont="1" applyFill="1"/>
    <xf numFmtId="3" fontId="17" fillId="5" borderId="0" xfId="0" applyNumberFormat="1" applyFont="1" applyFill="1" applyBorder="1"/>
    <xf numFmtId="10" fontId="4" fillId="0" borderId="5" xfId="2" applyNumberFormat="1" applyFont="1" applyBorder="1"/>
    <xf numFmtId="10" fontId="4" fillId="0" borderId="5" xfId="0" applyNumberFormat="1" applyFont="1" applyBorder="1"/>
    <xf numFmtId="1" fontId="7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43" fontId="7" fillId="0" borderId="0" xfId="1" applyFont="1"/>
    <xf numFmtId="0" fontId="7" fillId="2" borderId="0" xfId="0" applyFont="1" applyFill="1" applyBorder="1"/>
    <xf numFmtId="0" fontId="7" fillId="2" borderId="0" xfId="0" applyFont="1" applyFill="1"/>
    <xf numFmtId="164" fontId="16" fillId="2" borderId="0" xfId="0" applyNumberFormat="1" applyFont="1" applyFill="1"/>
    <xf numFmtId="164" fontId="7" fillId="2" borderId="0" xfId="0" applyNumberFormat="1" applyFont="1" applyFill="1"/>
    <xf numFmtId="3" fontId="16" fillId="2" borderId="0" xfId="0" applyNumberFormat="1" applyFont="1" applyFill="1"/>
    <xf numFmtId="3" fontId="7" fillId="2" borderId="0" xfId="0" applyNumberFormat="1" applyFont="1" applyFill="1"/>
    <xf numFmtId="3" fontId="12" fillId="2" borderId="0" xfId="0" applyNumberFormat="1" applyFont="1" applyFill="1"/>
    <xf numFmtId="3" fontId="16" fillId="2" borderId="0" xfId="0" applyNumberFormat="1" applyFont="1" applyFill="1" applyBorder="1"/>
    <xf numFmtId="3" fontId="17" fillId="2" borderId="0" xfId="0" applyNumberFormat="1" applyFont="1" applyFill="1" applyBorder="1"/>
    <xf numFmtId="3" fontId="6" fillId="2" borderId="0" xfId="0" applyNumberFormat="1" applyFont="1" applyFill="1" applyBorder="1"/>
    <xf numFmtId="165" fontId="7" fillId="2" borderId="0" xfId="0" applyNumberFormat="1" applyFont="1" applyFill="1"/>
    <xf numFmtId="0" fontId="4" fillId="4" borderId="0" xfId="0" applyFont="1" applyFill="1"/>
    <xf numFmtId="0" fontId="4" fillId="4" borderId="0" xfId="0" applyFont="1" applyFill="1" applyBorder="1"/>
    <xf numFmtId="10" fontId="2" fillId="0" borderId="0" xfId="0" applyNumberFormat="1" applyFont="1"/>
    <xf numFmtId="10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1" fillId="2" borderId="0" xfId="0" applyFont="1" applyFill="1" applyBorder="1"/>
    <xf numFmtId="0" fontId="4" fillId="4" borderId="5" xfId="0" applyFont="1" applyFill="1" applyBorder="1"/>
    <xf numFmtId="0" fontId="4" fillId="0" borderId="5" xfId="0" applyFont="1" applyBorder="1"/>
    <xf numFmtId="3" fontId="4" fillId="0" borderId="5" xfId="0" applyNumberFormat="1" applyFont="1" applyBorder="1"/>
    <xf numFmtId="0" fontId="18" fillId="0" borderId="6" xfId="0" applyFont="1" applyFill="1" applyBorder="1" applyAlignment="1">
      <alignment horizontal="center"/>
    </xf>
    <xf numFmtId="169" fontId="7" fillId="0" borderId="0" xfId="1" applyNumberFormat="1" applyFont="1"/>
    <xf numFmtId="0" fontId="21" fillId="0" borderId="0" xfId="0" applyFont="1"/>
    <xf numFmtId="3" fontId="16" fillId="0" borderId="0" xfId="0" applyNumberFormat="1" applyFont="1"/>
    <xf numFmtId="9" fontId="7" fillId="0" borderId="0" xfId="2" applyFont="1"/>
    <xf numFmtId="170" fontId="4" fillId="0" borderId="0" xfId="0" applyNumberFormat="1" applyFont="1" applyBorder="1"/>
    <xf numFmtId="170" fontId="4" fillId="0" borderId="5" xfId="0" applyNumberFormat="1" applyFont="1" applyBorder="1"/>
    <xf numFmtId="0" fontId="22" fillId="0" borderId="6" xfId="0" applyFont="1" applyFill="1" applyBorder="1" applyAlignment="1">
      <alignment horizontal="centerContinuous"/>
    </xf>
    <xf numFmtId="0" fontId="19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3" fontId="0" fillId="0" borderId="0" xfId="0" applyNumberFormat="1"/>
    <xf numFmtId="0" fontId="4" fillId="0" borderId="5" xfId="0" applyFont="1" applyBorder="1" applyAlignment="1">
      <alignment horizontal="center"/>
    </xf>
    <xf numFmtId="169" fontId="4" fillId="0" borderId="0" xfId="1" applyNumberFormat="1" applyFont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9" fontId="2" fillId="0" borderId="0" xfId="1" applyNumberFormat="1" applyFont="1" applyBorder="1" applyAlignment="1">
      <alignment horizontal="right"/>
    </xf>
    <xf numFmtId="169" fontId="2" fillId="0" borderId="0" xfId="1" applyNumberFormat="1" applyFont="1" applyBorder="1"/>
    <xf numFmtId="169" fontId="4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Continuous"/>
    </xf>
    <xf numFmtId="0" fontId="1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3" fontId="0" fillId="0" borderId="0" xfId="0" applyNumberFormat="1" applyFont="1" applyFill="1" applyBorder="1"/>
    <xf numFmtId="0" fontId="15" fillId="0" borderId="0" xfId="0" applyFont="1" applyFill="1" applyBorder="1"/>
    <xf numFmtId="3" fontId="15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0" fillId="0" borderId="5" xfId="0" applyBorder="1"/>
    <xf numFmtId="0" fontId="2" fillId="0" borderId="0" xfId="0" applyFont="1" applyBorder="1" applyAlignment="1">
      <alignment horizontal="right"/>
    </xf>
    <xf numFmtId="169" fontId="4" fillId="0" borderId="5" xfId="1" applyNumberFormat="1" applyFont="1" applyBorder="1"/>
    <xf numFmtId="0" fontId="4" fillId="2" borderId="0" xfId="0" applyFont="1" applyFill="1" applyBorder="1"/>
    <xf numFmtId="169" fontId="4" fillId="0" borderId="0" xfId="1" applyNumberFormat="1" applyFont="1" applyFill="1" applyBorder="1"/>
    <xf numFmtId="169" fontId="4" fillId="2" borderId="0" xfId="1" applyNumberFormat="1" applyFont="1" applyFill="1" applyBorder="1"/>
    <xf numFmtId="169" fontId="4" fillId="0" borderId="0" xfId="0" applyNumberFormat="1" applyFont="1"/>
    <xf numFmtId="10" fontId="4" fillId="0" borderId="4" xfId="2" applyNumberFormat="1" applyFont="1" applyBorder="1"/>
    <xf numFmtId="164" fontId="12" fillId="5" borderId="0" xfId="0" applyNumberFormat="1" applyFont="1" applyFill="1"/>
    <xf numFmtId="3" fontId="12" fillId="5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Continuous"/>
    </xf>
    <xf numFmtId="0" fontId="5" fillId="2" borderId="0" xfId="0" applyFont="1" applyFill="1" applyAlignment="1">
      <alignment horizontal="right"/>
    </xf>
    <xf numFmtId="166" fontId="4" fillId="2" borderId="0" xfId="0" applyNumberFormat="1" applyFont="1" applyFill="1"/>
    <xf numFmtId="10" fontId="4" fillId="2" borderId="0" xfId="0" applyNumberFormat="1" applyFont="1" applyFill="1"/>
    <xf numFmtId="165" fontId="4" fillId="2" borderId="0" xfId="0" applyNumberFormat="1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6832625442685199E-2"/>
                  <c:y val="0.22781130957852058"/>
                </c:manualLayout>
              </c:layout>
              <c:numFmt formatCode="General" sourceLinked="0"/>
            </c:trendlineLbl>
          </c:trendline>
          <c:xVal>
            <c:numRef>
              <c:f>'Appendix C-135 2020'!$B$12:$B$21</c:f>
              <c:numCache>
                <c:formatCode>m/d/yyyy</c:formatCode>
                <c:ptCount val="10"/>
                <c:pt idx="0">
                  <c:v>40359</c:v>
                </c:pt>
                <c:pt idx="1">
                  <c:v>41182</c:v>
                </c:pt>
                <c:pt idx="2">
                  <c:v>41547</c:v>
                </c:pt>
                <c:pt idx="3">
                  <c:v>41912</c:v>
                </c:pt>
                <c:pt idx="4">
                  <c:v>42277</c:v>
                </c:pt>
                <c:pt idx="5">
                  <c:v>42643</c:v>
                </c:pt>
                <c:pt idx="6">
                  <c:v>43008</c:v>
                </c:pt>
                <c:pt idx="7">
                  <c:v>43373</c:v>
                </c:pt>
                <c:pt idx="8">
                  <c:v>43738</c:v>
                </c:pt>
                <c:pt idx="9">
                  <c:v>44104</c:v>
                </c:pt>
              </c:numCache>
            </c:numRef>
          </c:xVal>
          <c:yVal>
            <c:numRef>
              <c:f>'Appendix C-135 2020'!$D$12:$D$21</c:f>
              <c:numCache>
                <c:formatCode>0.000000</c:formatCode>
                <c:ptCount val="10"/>
                <c:pt idx="0">
                  <c:v>2.2142674086108594</c:v>
                </c:pt>
                <c:pt idx="1">
                  <c:v>2.3192356990630238</c:v>
                </c:pt>
                <c:pt idx="2">
                  <c:v>2.356021589083217</c:v>
                </c:pt>
                <c:pt idx="3">
                  <c:v>2.3593906668154978</c:v>
                </c:pt>
                <c:pt idx="4">
                  <c:v>2.2715896592915263</c:v>
                </c:pt>
                <c:pt idx="5">
                  <c:v>2.3609577693188211</c:v>
                </c:pt>
                <c:pt idx="6">
                  <c:v>2.6207551475165429</c:v>
                </c:pt>
                <c:pt idx="7">
                  <c:v>2.6648991074462267</c:v>
                </c:pt>
                <c:pt idx="8">
                  <c:v>2.8641988835921413</c:v>
                </c:pt>
                <c:pt idx="9">
                  <c:v>2.685744170053828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78-4480-8658-407E9361FCC9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C-135 2020'!$B$12:$B$21</c:f>
              <c:numCache>
                <c:formatCode>m/d/yyyy</c:formatCode>
                <c:ptCount val="10"/>
                <c:pt idx="0">
                  <c:v>40359</c:v>
                </c:pt>
                <c:pt idx="1">
                  <c:v>41182</c:v>
                </c:pt>
                <c:pt idx="2">
                  <c:v>41547</c:v>
                </c:pt>
                <c:pt idx="3">
                  <c:v>41912</c:v>
                </c:pt>
                <c:pt idx="4">
                  <c:v>42277</c:v>
                </c:pt>
                <c:pt idx="5">
                  <c:v>42643</c:v>
                </c:pt>
                <c:pt idx="6">
                  <c:v>43008</c:v>
                </c:pt>
                <c:pt idx="7">
                  <c:v>43373</c:v>
                </c:pt>
                <c:pt idx="8">
                  <c:v>43738</c:v>
                </c:pt>
                <c:pt idx="9">
                  <c:v>44104</c:v>
                </c:pt>
              </c:numCache>
            </c:numRef>
          </c:xVal>
          <c:yVal>
            <c:numRef>
              <c:f>'Appendix C-135 2020'!$E$12:$E$21</c:f>
              <c:numCache>
                <c:formatCode>General</c:formatCode>
                <c:ptCount val="10"/>
                <c:pt idx="0">
                  <c:v>2.1429822596352688</c:v>
                </c:pt>
                <c:pt idx="1">
                  <c:v>2.2746125066139724</c:v>
                </c:pt>
                <c:pt idx="2">
                  <c:v>2.3329904411792537</c:v>
                </c:pt>
                <c:pt idx="3">
                  <c:v>2.391368375744535</c:v>
                </c:pt>
                <c:pt idx="4">
                  <c:v>2.4497463103098172</c:v>
                </c:pt>
                <c:pt idx="5">
                  <c:v>2.5082841844218526</c:v>
                </c:pt>
                <c:pt idx="6">
                  <c:v>2.5666621189871339</c:v>
                </c:pt>
                <c:pt idx="7">
                  <c:v>2.6250400535524152</c:v>
                </c:pt>
                <c:pt idx="8">
                  <c:v>2.6834179881176974</c:v>
                </c:pt>
                <c:pt idx="9">
                  <c:v>2.7419558622297329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78-4480-8658-407E9361F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20416"/>
        <c:axId val="110222336"/>
      </c:scatterChart>
      <c:valAx>
        <c:axId val="110220416"/>
        <c:scaling>
          <c:orientation val="minMax"/>
          <c:max val="44300"/>
          <c:min val="40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2010, through September 30, 2020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[$-409]mmm\-yy;@" sourceLinked="0"/>
        <c:majorTickMark val="in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0222336"/>
        <c:crosses val="autoZero"/>
        <c:crossBetween val="midCat"/>
      </c:valAx>
      <c:valAx>
        <c:axId val="11022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1022041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15</xdr:row>
      <xdr:rowOff>0</xdr:rowOff>
    </xdr:from>
    <xdr:to>
      <xdr:col>16</xdr:col>
      <xdr:colOff>38100</xdr:colOff>
      <xdr:row>24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A050154-6307-4185-8B12-ACCB5A51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2857500"/>
          <a:ext cx="686752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180975</xdr:colOff>
      <xdr:row>60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6542E-E610-412F-B10F-7E9E03A2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905500"/>
          <a:ext cx="7515225" cy="553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495299</xdr:colOff>
      <xdr:row>5</xdr:row>
      <xdr:rowOff>169545</xdr:rowOff>
    </xdr:from>
    <xdr:to>
      <xdr:col>20</xdr:col>
      <xdr:colOff>561974</xdr:colOff>
      <xdr:row>32</xdr:row>
      <xdr:rowOff>112395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43</xdr:row>
      <xdr:rowOff>0</xdr:rowOff>
    </xdr:from>
    <xdr:to>
      <xdr:col>10</xdr:col>
      <xdr:colOff>180975</xdr:colOff>
      <xdr:row>85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DB1F51-46F7-4E08-90E6-776FD907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239125"/>
          <a:ext cx="7410450" cy="805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21</xdr:col>
      <xdr:colOff>9525</xdr:colOff>
      <xdr:row>69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521608-375C-4AC9-8813-EB06753AA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6896100"/>
          <a:ext cx="6715125" cy="632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61</xdr:row>
      <xdr:rowOff>0</xdr:rowOff>
    </xdr:from>
    <xdr:to>
      <xdr:col>18</xdr:col>
      <xdr:colOff>19050</xdr:colOff>
      <xdr:row>120</xdr:row>
      <xdr:rowOff>19050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1BE81C37-7525-4950-891A-3A217809196F}"/>
            </a:ext>
          </a:extLst>
        </xdr:cNvPr>
        <xdr:cNvGrpSpPr/>
      </xdr:nvGrpSpPr>
      <xdr:grpSpPr>
        <a:xfrm>
          <a:off x="6896100" y="9886950"/>
          <a:ext cx="6638925" cy="9572625"/>
          <a:chOff x="6896100" y="9886950"/>
          <a:chExt cx="6638925" cy="9572625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D37158ED-14C6-405F-9C6A-F001E5C617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86875" y="9886950"/>
            <a:ext cx="4248150" cy="95726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FF68DFDB-2E6F-41BE-975F-40E89BC30F6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6100" y="9886950"/>
            <a:ext cx="2571750" cy="95726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60</xdr:row>
      <xdr:rowOff>28575</xdr:rowOff>
    </xdr:from>
    <xdr:to>
      <xdr:col>10</xdr:col>
      <xdr:colOff>542925</xdr:colOff>
      <xdr:row>119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0402A05-844C-436E-A665-AA6541131513}"/>
            </a:ext>
          </a:extLst>
        </xdr:cNvPr>
        <xdr:cNvGrpSpPr/>
      </xdr:nvGrpSpPr>
      <xdr:grpSpPr>
        <a:xfrm>
          <a:off x="0" y="9753600"/>
          <a:ext cx="7277100" cy="9572625"/>
          <a:chOff x="0" y="9753600"/>
          <a:chExt cx="7277100" cy="9572625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89C76ECC-AF97-450A-B9A5-2A7FF506D4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753600"/>
            <a:ext cx="2571750" cy="95726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780B98C4-9A86-483D-8CD4-9FAB29A581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7900" y="9753600"/>
            <a:ext cx="5029200" cy="95726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0</xdr:colOff>
      <xdr:row>60</xdr:row>
      <xdr:rowOff>0</xdr:rowOff>
    </xdr:from>
    <xdr:to>
      <xdr:col>27</xdr:col>
      <xdr:colOff>66675</xdr:colOff>
      <xdr:row>119</xdr:row>
      <xdr:rowOff>19050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ECA6E6D-F875-41E6-8AA0-8F6587E088B6}"/>
            </a:ext>
          </a:extLst>
        </xdr:cNvPr>
        <xdr:cNvGrpSpPr/>
      </xdr:nvGrpSpPr>
      <xdr:grpSpPr>
        <a:xfrm>
          <a:off x="13515975" y="9725025"/>
          <a:ext cx="7239000" cy="9572625"/>
          <a:chOff x="13515975" y="9725025"/>
          <a:chExt cx="7239000" cy="9572625"/>
        </a:xfrm>
      </xdr:grpSpPr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B1BEBEF5-08AC-4B7F-A1A7-EEFA9ECAC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15975" y="9725025"/>
            <a:ext cx="2571750" cy="95726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65ED62A-68E0-4A47-A984-1C8AB969C45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44850" y="9725025"/>
            <a:ext cx="4810125" cy="95726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82824</xdr:colOff>
      <xdr:row>34</xdr:row>
      <xdr:rowOff>16570</xdr:rowOff>
    </xdr:from>
    <xdr:to>
      <xdr:col>13</xdr:col>
      <xdr:colOff>415373</xdr:colOff>
      <xdr:row>64</xdr:row>
      <xdr:rowOff>41004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37EEA17-826C-42C2-B650-7A9DDB1A5A10}"/>
            </a:ext>
          </a:extLst>
        </xdr:cNvPr>
        <xdr:cNvGrpSpPr/>
      </xdr:nvGrpSpPr>
      <xdr:grpSpPr>
        <a:xfrm>
          <a:off x="82824" y="5648744"/>
          <a:ext cx="8391527" cy="5416412"/>
          <a:chOff x="82824" y="5648744"/>
          <a:chExt cx="8391527" cy="5416412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D4D1637B-B4AF-44D6-B7A4-F1323B8DDE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03174" y="5648744"/>
            <a:ext cx="6271177" cy="54164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6EC36908-92CD-4912-8885-ABB6D5A54B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4" y="5657023"/>
            <a:ext cx="2461177" cy="540150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14</xdr:col>
      <xdr:colOff>0</xdr:colOff>
      <xdr:row>33</xdr:row>
      <xdr:rowOff>157373</xdr:rowOff>
    </xdr:from>
    <xdr:to>
      <xdr:col>25</xdr:col>
      <xdr:colOff>467143</xdr:colOff>
      <xdr:row>64</xdr:row>
      <xdr:rowOff>9525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4372356-4C8F-4622-85CA-D042D0B5588F}"/>
            </a:ext>
          </a:extLst>
        </xdr:cNvPr>
        <xdr:cNvGrpSpPr/>
      </xdr:nvGrpSpPr>
      <xdr:grpSpPr>
        <a:xfrm>
          <a:off x="8713304" y="5623895"/>
          <a:ext cx="7755839" cy="5409782"/>
          <a:chOff x="8713304" y="5623895"/>
          <a:chExt cx="7755839" cy="5409782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BC77FEB6-D9EB-4272-82B1-CE52B71ED1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32439" y="5623895"/>
            <a:ext cx="5436704" cy="540150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41A13D23-8149-493C-ACE6-F4EFA3EDDB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13304" y="5632174"/>
            <a:ext cx="2461177" cy="540150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7</xdr:col>
      <xdr:colOff>9525</xdr:colOff>
      <xdr:row>121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7F0915-5BF5-4A34-AE23-DD44F0766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49075"/>
          <a:ext cx="6238875" cy="1146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11</xdr:col>
      <xdr:colOff>190500</xdr:colOff>
      <xdr:row>124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CE3A1C-9AC9-4919-8419-C4CC2B722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211050"/>
          <a:ext cx="5829300" cy="1202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7</xdr:col>
      <xdr:colOff>9525</xdr:colOff>
      <xdr:row>87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7A8729-E40A-434D-B0B9-E9399D589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391525"/>
          <a:ext cx="5610225" cy="821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7</xdr:col>
      <xdr:colOff>257175</xdr:colOff>
      <xdr:row>65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D79422-67B6-4DEB-9492-9D9A243C3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00825"/>
          <a:ext cx="5124450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ABFC-A899-4BAB-B6A6-83AF5B737BC1}">
  <dimension ref="A1:N10"/>
  <sheetViews>
    <sheetView tabSelected="1" workbookViewId="0">
      <selection activeCell="D16" sqref="D16"/>
    </sheetView>
  </sheetViews>
  <sheetFormatPr defaultColWidth="9.140625" defaultRowHeight="15" x14ac:dyDescent="0.25"/>
  <cols>
    <col min="1" max="1" width="1.7109375" style="9" customWidth="1"/>
    <col min="2" max="3" width="9.140625" style="9"/>
    <col min="4" max="4" width="13.28515625" style="9" bestFit="1" customWidth="1"/>
    <col min="5" max="5" width="9.140625" style="9"/>
    <col min="6" max="6" width="1.7109375" style="9" customWidth="1"/>
    <col min="7" max="9" width="9.140625" style="9"/>
    <col min="10" max="10" width="1.7109375" style="9" customWidth="1"/>
    <col min="11" max="13" width="9.140625" style="9"/>
    <col min="14" max="14" width="3.85546875" style="9" customWidth="1"/>
    <col min="15" max="16384" width="9.140625" style="9"/>
  </cols>
  <sheetData>
    <row r="1" spans="1:14" x14ac:dyDescent="0.25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 t="s">
        <v>454</v>
      </c>
      <c r="N1" s="201"/>
    </row>
    <row r="2" spans="1:14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 t="s">
        <v>455</v>
      </c>
      <c r="N2" s="201"/>
    </row>
    <row r="3" spans="1:14" x14ac:dyDescent="0.2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x14ac:dyDescent="0.25">
      <c r="A4" s="201"/>
      <c r="B4" s="201"/>
      <c r="C4" s="203" t="s">
        <v>462</v>
      </c>
      <c r="D4" s="203"/>
      <c r="E4" s="203"/>
      <c r="F4" s="201"/>
      <c r="G4" s="203" t="s">
        <v>456</v>
      </c>
      <c r="H4" s="203"/>
      <c r="I4" s="203"/>
      <c r="J4" s="201"/>
      <c r="K4" s="203" t="s">
        <v>457</v>
      </c>
      <c r="L4" s="203"/>
      <c r="M4" s="203"/>
      <c r="N4" s="201"/>
    </row>
    <row r="5" spans="1:14" x14ac:dyDescent="0.25">
      <c r="A5" s="201"/>
      <c r="B5" s="201"/>
      <c r="C5" s="204" t="s">
        <v>101</v>
      </c>
      <c r="D5" s="204" t="s">
        <v>54</v>
      </c>
      <c r="E5" s="204" t="s">
        <v>28</v>
      </c>
      <c r="F5" s="204"/>
      <c r="G5" s="204" t="s">
        <v>101</v>
      </c>
      <c r="H5" s="204" t="s">
        <v>54</v>
      </c>
      <c r="I5" s="204" t="s">
        <v>28</v>
      </c>
      <c r="J5" s="204"/>
      <c r="K5" s="204" t="s">
        <v>101</v>
      </c>
      <c r="L5" s="204" t="s">
        <v>54</v>
      </c>
      <c r="M5" s="204" t="s">
        <v>28</v>
      </c>
      <c r="N5" s="201"/>
    </row>
    <row r="6" spans="1:14" x14ac:dyDescent="0.25">
      <c r="A6" s="201"/>
      <c r="B6" s="201" t="s">
        <v>458</v>
      </c>
      <c r="C6" s="205">
        <v>3.1377000000000002</v>
      </c>
      <c r="D6" s="205">
        <f>19.5237-3.1377</f>
        <v>16.386000000000003</v>
      </c>
      <c r="E6" s="205">
        <f>SUM(C6:D6)</f>
        <v>19.523700000000002</v>
      </c>
      <c r="F6" s="205"/>
      <c r="G6" s="205">
        <v>3.3235999999999999</v>
      </c>
      <c r="H6" s="205">
        <v>16.485299999999999</v>
      </c>
      <c r="I6" s="205">
        <f>SUM(G6:H6)</f>
        <v>19.808899999999998</v>
      </c>
      <c r="J6" s="201"/>
      <c r="K6" s="206">
        <f>G6/C6-1</f>
        <v>5.92472193007616E-2</v>
      </c>
      <c r="L6" s="206">
        <f t="shared" ref="L6:M8" si="0">H6/D6-1</f>
        <v>6.0600512632733583E-3</v>
      </c>
      <c r="M6" s="206">
        <f t="shared" si="0"/>
        <v>1.4607886824730798E-2</v>
      </c>
      <c r="N6" s="201"/>
    </row>
    <row r="7" spans="1:14" x14ac:dyDescent="0.25">
      <c r="A7" s="201"/>
      <c r="B7" s="201" t="s">
        <v>459</v>
      </c>
      <c r="C7" s="205">
        <v>4.6071999999999997</v>
      </c>
      <c r="D7" s="205">
        <f>39.6429-4.6072</f>
        <v>35.035699999999999</v>
      </c>
      <c r="E7" s="205">
        <f>SUM(C7:D7)</f>
        <v>39.642899999999997</v>
      </c>
      <c r="F7" s="205"/>
      <c r="G7" s="205">
        <v>5.0672507940469025</v>
      </c>
      <c r="H7" s="205">
        <v>84.902500000000003</v>
      </c>
      <c r="I7" s="205">
        <f>SUM(G7:H7)</f>
        <v>89.969750794046902</v>
      </c>
      <c r="J7" s="201"/>
      <c r="K7" s="206">
        <f>G7/C7-1</f>
        <v>9.9854747796254362E-2</v>
      </c>
      <c r="L7" s="206">
        <f t="shared" si="0"/>
        <v>1.4233139340729601</v>
      </c>
      <c r="M7" s="206">
        <f t="shared" si="0"/>
        <v>1.2695047737185452</v>
      </c>
      <c r="N7" s="201"/>
    </row>
    <row r="8" spans="1:14" x14ac:dyDescent="0.25">
      <c r="A8" s="201"/>
      <c r="B8" s="201" t="s">
        <v>460</v>
      </c>
      <c r="C8" s="202" t="s">
        <v>461</v>
      </c>
      <c r="D8" s="202" t="s">
        <v>461</v>
      </c>
      <c r="E8" s="207">
        <v>1532.27</v>
      </c>
      <c r="F8" s="202"/>
      <c r="G8" s="202" t="s">
        <v>461</v>
      </c>
      <c r="H8" s="202" t="s">
        <v>461</v>
      </c>
      <c r="I8" s="207">
        <v>1347.77</v>
      </c>
      <c r="J8" s="202"/>
      <c r="K8" s="202" t="s">
        <v>461</v>
      </c>
      <c r="L8" s="202" t="s">
        <v>461</v>
      </c>
      <c r="M8" s="206">
        <f t="shared" si="0"/>
        <v>-0.12040958838846938</v>
      </c>
      <c r="N8" s="201"/>
    </row>
    <row r="9" spans="1:14" x14ac:dyDescent="0.25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</row>
    <row r="10" spans="1:14" x14ac:dyDescent="0.25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43"/>
  <sheetViews>
    <sheetView showGridLines="0" workbookViewId="0">
      <pane ySplit="8" topLeftCell="A9" activePane="bottomLeft" state="frozen"/>
      <selection pane="bottomLeft" activeCell="B34" sqref="B34"/>
    </sheetView>
  </sheetViews>
  <sheetFormatPr defaultColWidth="9.140625" defaultRowHeight="15.75" x14ac:dyDescent="0.25"/>
  <cols>
    <col min="1" max="1" width="3.7109375" style="3" customWidth="1"/>
    <col min="2" max="2" width="22.5703125" style="3" bestFit="1" customWidth="1"/>
    <col min="3" max="3" width="12.42578125" style="3" customWidth="1"/>
    <col min="4" max="4" width="6.85546875" style="3" customWidth="1"/>
    <col min="5" max="5" width="13.7109375" style="3" customWidth="1"/>
    <col min="6" max="6" width="6.140625" style="3" customWidth="1"/>
    <col min="7" max="7" width="11.28515625" style="3" bestFit="1" customWidth="1"/>
    <col min="8" max="12" width="9.140625" style="3"/>
    <col min="13" max="13" width="26" style="3" customWidth="1"/>
    <col min="14" max="14" width="11" style="3" bestFit="1" customWidth="1"/>
    <col min="15" max="15" width="9.140625" style="3"/>
    <col min="16" max="16" width="19" style="3" customWidth="1"/>
    <col min="17" max="17" width="11" style="3" bestFit="1" customWidth="1"/>
    <col min="18" max="16384" width="9.140625" style="3"/>
  </cols>
  <sheetData>
    <row r="1" spans="2:17" x14ac:dyDescent="0.25">
      <c r="G1" s="4"/>
    </row>
    <row r="2" spans="2:17" x14ac:dyDescent="0.25">
      <c r="G2" s="4" t="s">
        <v>306</v>
      </c>
    </row>
    <row r="5" spans="2:17" x14ac:dyDescent="0.25">
      <c r="B5" s="157" t="s">
        <v>441</v>
      </c>
      <c r="C5" s="157"/>
      <c r="D5" s="157"/>
      <c r="E5" s="157"/>
      <c r="F5" s="157"/>
      <c r="G5" s="157"/>
    </row>
    <row r="6" spans="2:17" x14ac:dyDescent="0.25">
      <c r="B6" s="156"/>
      <c r="C6" s="156"/>
      <c r="D6" s="156"/>
      <c r="E6" s="156"/>
      <c r="F6" s="156"/>
      <c r="G6" s="156"/>
    </row>
    <row r="7" spans="2:17" x14ac:dyDescent="0.25">
      <c r="C7" s="4" t="s">
        <v>146</v>
      </c>
      <c r="D7" s="4"/>
      <c r="E7" s="4" t="s">
        <v>147</v>
      </c>
      <c r="F7" s="4"/>
      <c r="G7" s="4"/>
    </row>
    <row r="8" spans="2:17" x14ac:dyDescent="0.25">
      <c r="B8" s="6" t="s">
        <v>32</v>
      </c>
      <c r="C8" s="8" t="s">
        <v>11</v>
      </c>
      <c r="D8" s="8"/>
      <c r="E8" s="8" t="s">
        <v>11</v>
      </c>
      <c r="F8" s="4"/>
      <c r="G8" s="8" t="s">
        <v>107</v>
      </c>
    </row>
    <row r="9" spans="2:17" x14ac:dyDescent="0.25">
      <c r="B9" s="3" t="s">
        <v>258</v>
      </c>
      <c r="C9" s="65">
        <v>817</v>
      </c>
      <c r="E9" s="3">
        <v>810</v>
      </c>
      <c r="G9" s="153">
        <f t="shared" ref="G9:G31" si="0">C9/E9-1</f>
        <v>8.6419753086419693E-3</v>
      </c>
    </row>
    <row r="10" spans="2:17" x14ac:dyDescent="0.25">
      <c r="B10" s="3" t="s">
        <v>174</v>
      </c>
      <c r="C10" s="155">
        <v>5640</v>
      </c>
      <c r="D10" s="64"/>
      <c r="E10" s="155">
        <v>4891</v>
      </c>
      <c r="F10" s="64"/>
      <c r="G10" s="154">
        <f t="shared" si="0"/>
        <v>0.15313841750153334</v>
      </c>
      <c r="H10" s="64"/>
    </row>
    <row r="11" spans="2:17" x14ac:dyDescent="0.25">
      <c r="B11" s="3" t="s">
        <v>311</v>
      </c>
      <c r="C11" s="155">
        <v>25656</v>
      </c>
      <c r="D11" s="64"/>
      <c r="E11" s="155">
        <v>24461</v>
      </c>
      <c r="F11" s="64"/>
      <c r="G11" s="154">
        <f t="shared" si="0"/>
        <v>4.8853276644454491E-2</v>
      </c>
      <c r="H11" s="64"/>
    </row>
    <row r="12" spans="2:17" x14ac:dyDescent="0.25">
      <c r="B12" s="3" t="s">
        <v>309</v>
      </c>
      <c r="C12" s="65">
        <v>409369</v>
      </c>
      <c r="E12" s="65">
        <v>379035</v>
      </c>
      <c r="G12" s="153">
        <f t="shared" si="0"/>
        <v>8.0029548722413413E-2</v>
      </c>
      <c r="N12" s="65"/>
      <c r="Q12" s="65"/>
    </row>
    <row r="13" spans="2:17" x14ac:dyDescent="0.25">
      <c r="B13" s="3" t="s">
        <v>163</v>
      </c>
      <c r="C13" s="65">
        <v>353981</v>
      </c>
      <c r="E13" s="65">
        <v>340824</v>
      </c>
      <c r="G13" s="153">
        <f t="shared" si="0"/>
        <v>3.8603502100791109E-2</v>
      </c>
      <c r="N13" s="65"/>
      <c r="Q13" s="65"/>
    </row>
    <row r="14" spans="2:17" x14ac:dyDescent="0.25">
      <c r="B14" s="3" t="s">
        <v>312</v>
      </c>
      <c r="C14" s="65">
        <v>1607</v>
      </c>
      <c r="E14" s="65">
        <v>1590</v>
      </c>
      <c r="G14" s="153">
        <f t="shared" si="0"/>
        <v>1.0691823899371178E-2</v>
      </c>
      <c r="N14" s="65"/>
      <c r="Q14" s="65"/>
    </row>
    <row r="15" spans="2:17" x14ac:dyDescent="0.25">
      <c r="B15" s="3" t="s">
        <v>265</v>
      </c>
      <c r="C15" s="65">
        <v>408895</v>
      </c>
      <c r="E15" s="65">
        <v>398856</v>
      </c>
      <c r="G15" s="153">
        <f t="shared" si="0"/>
        <v>2.5169484726317304E-2</v>
      </c>
      <c r="N15" s="65"/>
      <c r="Q15" s="65"/>
    </row>
    <row r="16" spans="2:17" x14ac:dyDescent="0.25">
      <c r="B16" s="3" t="s">
        <v>380</v>
      </c>
      <c r="C16" s="65">
        <v>66209</v>
      </c>
      <c r="E16" s="65">
        <v>59961</v>
      </c>
      <c r="G16" s="153">
        <f t="shared" si="0"/>
        <v>0.10420106402494955</v>
      </c>
      <c r="N16" s="65"/>
      <c r="Q16" s="65"/>
    </row>
    <row r="17" spans="2:17" x14ac:dyDescent="0.25">
      <c r="B17" s="3" t="s">
        <v>183</v>
      </c>
      <c r="C17" s="65">
        <v>332743</v>
      </c>
      <c r="E17" s="65">
        <v>266805</v>
      </c>
      <c r="G17" s="153">
        <f t="shared" si="0"/>
        <v>0.24713929648994593</v>
      </c>
      <c r="N17" s="65"/>
      <c r="Q17" s="65"/>
    </row>
    <row r="18" spans="2:17" x14ac:dyDescent="0.25">
      <c r="B18" s="3" t="s">
        <v>173</v>
      </c>
      <c r="C18" s="65">
        <v>478389</v>
      </c>
      <c r="E18" s="65">
        <v>478389</v>
      </c>
      <c r="G18" s="153">
        <f t="shared" si="0"/>
        <v>0</v>
      </c>
      <c r="N18" s="65"/>
      <c r="Q18" s="65"/>
    </row>
    <row r="19" spans="2:17" x14ac:dyDescent="0.25">
      <c r="B19" s="3" t="s">
        <v>260</v>
      </c>
      <c r="C19" s="65">
        <v>5454</v>
      </c>
      <c r="E19" s="65">
        <v>5025</v>
      </c>
      <c r="G19" s="153">
        <f t="shared" si="0"/>
        <v>8.5373134328358136E-2</v>
      </c>
      <c r="N19" s="65"/>
      <c r="Q19" s="65"/>
    </row>
    <row r="20" spans="2:17" x14ac:dyDescent="0.25">
      <c r="B20" s="3" t="s">
        <v>310</v>
      </c>
      <c r="C20" s="65">
        <v>5842</v>
      </c>
      <c r="E20" s="65">
        <v>4940</v>
      </c>
      <c r="G20" s="153">
        <f t="shared" si="0"/>
        <v>0.18259109311740884</v>
      </c>
      <c r="N20" s="65"/>
      <c r="Q20" s="65"/>
    </row>
    <row r="21" spans="2:17" x14ac:dyDescent="0.25">
      <c r="B21" s="3" t="s">
        <v>170</v>
      </c>
      <c r="C21" s="65">
        <v>3638</v>
      </c>
      <c r="E21" s="65">
        <v>3337</v>
      </c>
      <c r="G21" s="153">
        <f t="shared" si="0"/>
        <v>9.0200779142942666E-2</v>
      </c>
      <c r="N21" s="65"/>
      <c r="Q21" s="65"/>
    </row>
    <row r="22" spans="2:17" x14ac:dyDescent="0.25">
      <c r="B22" s="3" t="s">
        <v>171</v>
      </c>
      <c r="C22" s="65">
        <v>1377680</v>
      </c>
      <c r="E22" s="65">
        <v>1344869</v>
      </c>
      <c r="G22" s="153">
        <f t="shared" si="0"/>
        <v>2.4397171769146242E-2</v>
      </c>
      <c r="N22" s="65"/>
      <c r="Q22" s="65"/>
    </row>
    <row r="23" spans="2:17" x14ac:dyDescent="0.25">
      <c r="B23" s="3" t="s">
        <v>167</v>
      </c>
      <c r="C23" s="65">
        <v>4108</v>
      </c>
      <c r="E23" s="65">
        <v>3721</v>
      </c>
      <c r="G23" s="153">
        <f t="shared" si="0"/>
        <v>0.10400429991937643</v>
      </c>
      <c r="N23" s="65"/>
      <c r="Q23" s="65"/>
    </row>
    <row r="24" spans="2:17" x14ac:dyDescent="0.25">
      <c r="B24" s="3" t="s">
        <v>368</v>
      </c>
      <c r="C24" s="65">
        <v>10457</v>
      </c>
      <c r="E24" s="65">
        <v>10439</v>
      </c>
      <c r="G24" s="153">
        <f t="shared" si="0"/>
        <v>1.7243030941660464E-3</v>
      </c>
      <c r="N24" s="65"/>
      <c r="Q24" s="65"/>
    </row>
    <row r="25" spans="2:17" x14ac:dyDescent="0.25">
      <c r="B25" s="3" t="s">
        <v>262</v>
      </c>
      <c r="C25" s="3">
        <v>1974</v>
      </c>
      <c r="E25" s="3">
        <v>1792</v>
      </c>
      <c r="G25" s="153">
        <f t="shared" si="0"/>
        <v>0.1015625</v>
      </c>
      <c r="N25" s="65"/>
      <c r="Q25" s="65"/>
    </row>
    <row r="26" spans="2:17" x14ac:dyDescent="0.25">
      <c r="B26" s="3" t="s">
        <v>263</v>
      </c>
      <c r="C26" s="65">
        <v>1327</v>
      </c>
      <c r="E26" s="65">
        <v>1279</v>
      </c>
      <c r="G26" s="153">
        <f t="shared" si="0"/>
        <v>3.7529319781078874E-2</v>
      </c>
      <c r="N26" s="65"/>
      <c r="Q26" s="65"/>
    </row>
    <row r="27" spans="2:17" x14ac:dyDescent="0.25">
      <c r="B27" s="3" t="s">
        <v>264</v>
      </c>
      <c r="C27" s="65">
        <v>1102</v>
      </c>
      <c r="E27" s="65">
        <v>1011</v>
      </c>
      <c r="G27" s="153">
        <f t="shared" si="0"/>
        <v>9.0009891196834779E-2</v>
      </c>
      <c r="N27" s="65"/>
      <c r="Q27" s="65"/>
    </row>
    <row r="28" spans="2:17" x14ac:dyDescent="0.25">
      <c r="B28" s="3" t="s">
        <v>293</v>
      </c>
      <c r="C28" s="65">
        <v>2675</v>
      </c>
      <c r="E28" s="65">
        <v>2576</v>
      </c>
      <c r="G28" s="153">
        <f t="shared" si="0"/>
        <v>3.8431677018633481E-2</v>
      </c>
      <c r="N28" s="65"/>
      <c r="Q28" s="65"/>
    </row>
    <row r="29" spans="2:17" x14ac:dyDescent="0.25">
      <c r="B29" s="3" t="s">
        <v>47</v>
      </c>
      <c r="C29" s="65">
        <v>7293967</v>
      </c>
      <c r="E29" s="65">
        <v>6943179</v>
      </c>
      <c r="G29" s="153">
        <f t="shared" si="0"/>
        <v>5.0522678444556934E-2</v>
      </c>
      <c r="N29" s="65"/>
      <c r="Q29" s="65"/>
    </row>
    <row r="30" spans="2:17" x14ac:dyDescent="0.25">
      <c r="B30" s="3" t="s">
        <v>178</v>
      </c>
      <c r="C30" s="65">
        <v>22416</v>
      </c>
      <c r="E30" s="65">
        <v>20447</v>
      </c>
      <c r="G30" s="153">
        <f t="shared" si="0"/>
        <v>9.6297745390521827E-2</v>
      </c>
      <c r="N30" s="65"/>
      <c r="Q30" s="65"/>
    </row>
    <row r="31" spans="2:17" x14ac:dyDescent="0.25">
      <c r="B31" s="3" t="s">
        <v>367</v>
      </c>
      <c r="C31" s="65">
        <v>53198</v>
      </c>
      <c r="E31" s="65">
        <v>51280</v>
      </c>
      <c r="G31" s="153">
        <f t="shared" si="0"/>
        <v>3.7402496099844029E-2</v>
      </c>
      <c r="N31" s="65"/>
      <c r="Q31" s="65"/>
    </row>
    <row r="32" spans="2:17" x14ac:dyDescent="0.25">
      <c r="N32" s="65"/>
      <c r="Q32" s="65"/>
    </row>
    <row r="33" spans="2:17" x14ac:dyDescent="0.25">
      <c r="B33" s="94"/>
      <c r="C33" s="94"/>
      <c r="D33" s="94"/>
      <c r="E33" s="94"/>
      <c r="F33" s="94"/>
      <c r="G33" s="94"/>
      <c r="N33" s="65"/>
      <c r="Q33" s="65"/>
    </row>
    <row r="35" spans="2:17" x14ac:dyDescent="0.25">
      <c r="N35" s="65"/>
      <c r="Q35" s="65"/>
    </row>
    <row r="36" spans="2:17" x14ac:dyDescent="0.25">
      <c r="B36" s="4"/>
      <c r="C36" s="65"/>
      <c r="D36" s="65"/>
      <c r="E36" s="65"/>
      <c r="G36" s="153"/>
      <c r="N36" s="65"/>
      <c r="Q36" s="65"/>
    </row>
    <row r="37" spans="2:17" x14ac:dyDescent="0.25">
      <c r="B37" s="66"/>
      <c r="C37" s="65"/>
      <c r="D37" s="65"/>
      <c r="E37" s="65"/>
      <c r="G37" s="153"/>
    </row>
    <row r="38" spans="2:17" x14ac:dyDescent="0.25">
      <c r="B38" s="67"/>
      <c r="C38" s="68"/>
      <c r="D38" s="68"/>
      <c r="E38" s="68"/>
      <c r="G38" s="153"/>
    </row>
    <row r="39" spans="2:17" x14ac:dyDescent="0.25">
      <c r="B39" s="4"/>
      <c r="C39" s="65"/>
      <c r="D39" s="65"/>
      <c r="E39" s="65"/>
      <c r="G39" s="153"/>
    </row>
    <row r="43" spans="2:17" x14ac:dyDescent="0.25">
      <c r="N43" s="65"/>
      <c r="Q43" s="65"/>
    </row>
  </sheetData>
  <pageMargins left="0.7" right="0.7" top="0.75" bottom="0.75" header="0.3" footer="0.3"/>
  <pageSetup orientation="portrait" verticalDpi="598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71"/>
  <sheetViews>
    <sheetView topLeftCell="A58" workbookViewId="0">
      <selection activeCell="C47" sqref="C47:D103"/>
    </sheetView>
  </sheetViews>
  <sheetFormatPr defaultRowHeight="15" x14ac:dyDescent="0.25"/>
  <cols>
    <col min="13" max="13" width="17.7109375" bestFit="1" customWidth="1"/>
  </cols>
  <sheetData>
    <row r="1" spans="1:7" s="90" customFormat="1" x14ac:dyDescent="0.25"/>
    <row r="2" spans="1:7" x14ac:dyDescent="0.25">
      <c r="A2" t="s">
        <v>390</v>
      </c>
    </row>
    <row r="3" spans="1:7" x14ac:dyDescent="0.25">
      <c r="A3" t="s">
        <v>287</v>
      </c>
    </row>
    <row r="5" spans="1:7" x14ac:dyDescent="0.25">
      <c r="A5" s="164" t="s">
        <v>318</v>
      </c>
      <c r="B5" s="164" t="s">
        <v>319</v>
      </c>
      <c r="C5" s="164" t="s">
        <v>146</v>
      </c>
      <c r="D5" s="164" t="s">
        <v>320</v>
      </c>
      <c r="E5" s="164"/>
      <c r="G5" s="164" t="s">
        <v>393</v>
      </c>
    </row>
    <row r="6" spans="1:7" x14ac:dyDescent="0.25">
      <c r="A6" t="s">
        <v>124</v>
      </c>
      <c r="B6" t="s">
        <v>112</v>
      </c>
      <c r="C6" t="str">
        <f t="shared" ref="C6:C69" si="0">+A6&amp;" "&amp;B6</f>
        <v>BET ANC</v>
      </c>
      <c r="D6" s="172">
        <v>2506</v>
      </c>
      <c r="G6" t="s">
        <v>198</v>
      </c>
    </row>
    <row r="7" spans="1:7" x14ac:dyDescent="0.25">
      <c r="A7" t="s">
        <v>112</v>
      </c>
      <c r="B7" t="s">
        <v>124</v>
      </c>
      <c r="C7" t="str">
        <f t="shared" si="0"/>
        <v>ANC BET</v>
      </c>
      <c r="D7" s="172">
        <v>2238</v>
      </c>
      <c r="G7" t="s">
        <v>193</v>
      </c>
    </row>
    <row r="8" spans="1:7" x14ac:dyDescent="0.25">
      <c r="A8" t="s">
        <v>120</v>
      </c>
      <c r="B8" t="s">
        <v>112</v>
      </c>
      <c r="C8" t="str">
        <f t="shared" si="0"/>
        <v>FAI ANC</v>
      </c>
      <c r="D8" s="172">
        <v>1990</v>
      </c>
      <c r="G8" t="s">
        <v>202</v>
      </c>
    </row>
    <row r="9" spans="1:7" x14ac:dyDescent="0.25">
      <c r="A9" t="s">
        <v>112</v>
      </c>
      <c r="B9" t="s">
        <v>120</v>
      </c>
      <c r="C9" t="str">
        <f t="shared" si="0"/>
        <v>ANC FAI</v>
      </c>
      <c r="D9" s="172">
        <v>1962</v>
      </c>
      <c r="G9" t="s">
        <v>196</v>
      </c>
    </row>
    <row r="10" spans="1:7" x14ac:dyDescent="0.25">
      <c r="A10" t="s">
        <v>127</v>
      </c>
      <c r="B10" t="s">
        <v>112</v>
      </c>
      <c r="C10" t="str">
        <f t="shared" si="0"/>
        <v>JNU ANC</v>
      </c>
      <c r="D10" s="172">
        <v>1459</v>
      </c>
      <c r="G10" t="s">
        <v>203</v>
      </c>
    </row>
    <row r="11" spans="1:7" x14ac:dyDescent="0.25">
      <c r="A11" t="s">
        <v>112</v>
      </c>
      <c r="B11" t="s">
        <v>127</v>
      </c>
      <c r="C11" t="str">
        <f t="shared" si="0"/>
        <v>ANC JNU</v>
      </c>
      <c r="D11" s="172">
        <v>1258</v>
      </c>
      <c r="G11" t="s">
        <v>197</v>
      </c>
    </row>
    <row r="12" spans="1:7" x14ac:dyDescent="0.25">
      <c r="A12" t="s">
        <v>138</v>
      </c>
      <c r="B12" t="s">
        <v>112</v>
      </c>
      <c r="C12" t="str">
        <f t="shared" si="0"/>
        <v>OTZ ANC</v>
      </c>
      <c r="D12" s="172">
        <v>1225</v>
      </c>
      <c r="G12" t="s">
        <v>221</v>
      </c>
    </row>
    <row r="13" spans="1:7" x14ac:dyDescent="0.25">
      <c r="A13" t="s">
        <v>112</v>
      </c>
      <c r="B13" t="s">
        <v>137</v>
      </c>
      <c r="C13" t="str">
        <f t="shared" si="0"/>
        <v>ANC OME</v>
      </c>
      <c r="D13" s="172">
        <v>1206</v>
      </c>
      <c r="G13" t="s">
        <v>184</v>
      </c>
    </row>
    <row r="14" spans="1:7" x14ac:dyDescent="0.25">
      <c r="A14" t="s">
        <v>137</v>
      </c>
      <c r="B14" t="s">
        <v>112</v>
      </c>
      <c r="C14" t="str">
        <f t="shared" si="0"/>
        <v>OME ANC</v>
      </c>
      <c r="D14" s="172">
        <v>1182</v>
      </c>
      <c r="G14" t="s">
        <v>185</v>
      </c>
    </row>
    <row r="15" spans="1:7" x14ac:dyDescent="0.25">
      <c r="A15" t="s">
        <v>123</v>
      </c>
      <c r="B15" t="s">
        <v>112</v>
      </c>
      <c r="C15" t="str">
        <f t="shared" si="0"/>
        <v>SCC ANC</v>
      </c>
      <c r="D15" s="172">
        <v>1132</v>
      </c>
      <c r="G15" t="s">
        <v>236</v>
      </c>
    </row>
    <row r="16" spans="1:7" x14ac:dyDescent="0.25">
      <c r="A16" t="s">
        <v>112</v>
      </c>
      <c r="B16" t="s">
        <v>119</v>
      </c>
      <c r="C16" t="str">
        <f t="shared" si="0"/>
        <v>ANC ENA</v>
      </c>
      <c r="D16" s="172">
        <v>1130</v>
      </c>
      <c r="G16" t="s">
        <v>213</v>
      </c>
    </row>
    <row r="17" spans="1:7" x14ac:dyDescent="0.25">
      <c r="A17" t="s">
        <v>119</v>
      </c>
      <c r="B17" t="s">
        <v>112</v>
      </c>
      <c r="C17" t="str">
        <f t="shared" si="0"/>
        <v>ENA ANC</v>
      </c>
      <c r="D17" s="172">
        <v>1128</v>
      </c>
      <c r="G17" t="s">
        <v>234</v>
      </c>
    </row>
    <row r="18" spans="1:7" x14ac:dyDescent="0.25">
      <c r="A18" t="s">
        <v>115</v>
      </c>
      <c r="B18" t="s">
        <v>112</v>
      </c>
      <c r="C18" t="str">
        <f t="shared" si="0"/>
        <v>ADQ ANC</v>
      </c>
      <c r="D18" s="172">
        <v>1060</v>
      </c>
      <c r="G18" t="s">
        <v>188</v>
      </c>
    </row>
    <row r="19" spans="1:7" x14ac:dyDescent="0.25">
      <c r="A19" t="s">
        <v>112</v>
      </c>
      <c r="B19" t="s">
        <v>115</v>
      </c>
      <c r="C19" t="str">
        <f t="shared" si="0"/>
        <v>ANC ADQ</v>
      </c>
      <c r="D19" s="172">
        <v>1057</v>
      </c>
      <c r="G19" t="s">
        <v>190</v>
      </c>
    </row>
    <row r="20" spans="1:7" x14ac:dyDescent="0.25">
      <c r="A20" t="s">
        <v>112</v>
      </c>
      <c r="B20" t="s">
        <v>138</v>
      </c>
      <c r="C20" t="str">
        <f t="shared" si="0"/>
        <v>ANC OTZ</v>
      </c>
      <c r="D20" s="172">
        <v>1034</v>
      </c>
      <c r="G20" t="s">
        <v>217</v>
      </c>
    </row>
    <row r="21" spans="1:7" x14ac:dyDescent="0.25">
      <c r="A21" t="s">
        <v>112</v>
      </c>
      <c r="B21" t="s">
        <v>123</v>
      </c>
      <c r="C21" t="str">
        <f t="shared" si="0"/>
        <v>ANC SCC</v>
      </c>
      <c r="D21">
        <v>913</v>
      </c>
      <c r="G21" t="s">
        <v>231</v>
      </c>
    </row>
    <row r="22" spans="1:7" x14ac:dyDescent="0.25">
      <c r="A22" t="s">
        <v>112</v>
      </c>
      <c r="B22" t="s">
        <v>121</v>
      </c>
      <c r="C22" t="str">
        <f t="shared" si="0"/>
        <v>ANC BRW</v>
      </c>
      <c r="D22">
        <v>826</v>
      </c>
      <c r="G22" t="s">
        <v>214</v>
      </c>
    </row>
    <row r="23" spans="1:7" x14ac:dyDescent="0.25">
      <c r="A23" t="s">
        <v>121</v>
      </c>
      <c r="B23" t="s">
        <v>112</v>
      </c>
      <c r="C23" t="str">
        <f t="shared" si="0"/>
        <v>BRW ANC</v>
      </c>
      <c r="D23">
        <v>773</v>
      </c>
      <c r="G23" t="s">
        <v>218</v>
      </c>
    </row>
    <row r="24" spans="1:7" x14ac:dyDescent="0.25">
      <c r="A24" t="s">
        <v>112</v>
      </c>
      <c r="B24" t="s">
        <v>113</v>
      </c>
      <c r="C24" t="str">
        <f t="shared" si="0"/>
        <v>ANC DLG</v>
      </c>
      <c r="D24">
        <v>763</v>
      </c>
      <c r="G24" t="s">
        <v>195</v>
      </c>
    </row>
    <row r="25" spans="1:7" x14ac:dyDescent="0.25">
      <c r="A25" t="s">
        <v>133</v>
      </c>
      <c r="B25" t="s">
        <v>127</v>
      </c>
      <c r="C25" t="str">
        <f t="shared" si="0"/>
        <v>SIT JNU</v>
      </c>
      <c r="D25">
        <v>719</v>
      </c>
      <c r="G25" t="s">
        <v>240</v>
      </c>
    </row>
    <row r="26" spans="1:7" x14ac:dyDescent="0.25">
      <c r="A26" t="s">
        <v>114</v>
      </c>
      <c r="B26" t="s">
        <v>112</v>
      </c>
      <c r="C26" t="str">
        <f t="shared" si="0"/>
        <v>AKN ANC</v>
      </c>
      <c r="D26">
        <v>709</v>
      </c>
      <c r="G26" t="s">
        <v>189</v>
      </c>
    </row>
    <row r="27" spans="1:7" x14ac:dyDescent="0.25">
      <c r="A27" t="s">
        <v>127</v>
      </c>
      <c r="B27" t="s">
        <v>133</v>
      </c>
      <c r="C27" t="str">
        <f t="shared" si="0"/>
        <v>JNU SIT</v>
      </c>
      <c r="D27">
        <v>677</v>
      </c>
      <c r="G27" t="s">
        <v>204</v>
      </c>
    </row>
    <row r="28" spans="1:7" x14ac:dyDescent="0.25">
      <c r="A28" t="s">
        <v>113</v>
      </c>
      <c r="B28" t="s">
        <v>112</v>
      </c>
      <c r="C28" t="str">
        <f t="shared" si="0"/>
        <v>DLG ANC</v>
      </c>
      <c r="D28">
        <v>667</v>
      </c>
      <c r="G28" t="s">
        <v>201</v>
      </c>
    </row>
    <row r="29" spans="1:7" x14ac:dyDescent="0.25">
      <c r="A29" t="s">
        <v>121</v>
      </c>
      <c r="B29" t="s">
        <v>123</v>
      </c>
      <c r="C29" t="str">
        <f t="shared" si="0"/>
        <v>BRW SCC</v>
      </c>
      <c r="D29">
        <v>623</v>
      </c>
      <c r="G29" t="s">
        <v>219</v>
      </c>
    </row>
    <row r="30" spans="1:7" x14ac:dyDescent="0.25">
      <c r="A30" t="s">
        <v>128</v>
      </c>
      <c r="B30" t="s">
        <v>112</v>
      </c>
      <c r="C30" t="str">
        <f t="shared" si="0"/>
        <v>HOM ANC</v>
      </c>
      <c r="D30">
        <v>563</v>
      </c>
      <c r="G30" t="s">
        <v>235</v>
      </c>
    </row>
    <row r="31" spans="1:7" x14ac:dyDescent="0.25">
      <c r="A31" t="s">
        <v>112</v>
      </c>
      <c r="B31" t="s">
        <v>128</v>
      </c>
      <c r="C31" t="str">
        <f t="shared" si="0"/>
        <v>ANC HOM</v>
      </c>
      <c r="D31">
        <v>561</v>
      </c>
      <c r="G31" t="s">
        <v>230</v>
      </c>
    </row>
    <row r="32" spans="1:7" x14ac:dyDescent="0.25">
      <c r="A32" t="s">
        <v>112</v>
      </c>
      <c r="B32" t="s">
        <v>114</v>
      </c>
      <c r="C32" t="str">
        <f t="shared" si="0"/>
        <v>ANC AKN</v>
      </c>
      <c r="D32">
        <v>467</v>
      </c>
      <c r="G32" t="s">
        <v>191</v>
      </c>
    </row>
    <row r="33" spans="1:7" x14ac:dyDescent="0.25">
      <c r="A33" t="s">
        <v>131</v>
      </c>
      <c r="B33" t="s">
        <v>133</v>
      </c>
      <c r="C33" t="str">
        <f t="shared" si="0"/>
        <v>KTN SIT</v>
      </c>
      <c r="D33">
        <v>463</v>
      </c>
      <c r="G33" t="s">
        <v>248</v>
      </c>
    </row>
    <row r="34" spans="1:7" x14ac:dyDescent="0.25">
      <c r="A34" t="s">
        <v>133</v>
      </c>
      <c r="B34" t="s">
        <v>131</v>
      </c>
      <c r="C34" t="str">
        <f t="shared" si="0"/>
        <v>SIT KTN</v>
      </c>
      <c r="D34">
        <v>449</v>
      </c>
      <c r="G34" t="s">
        <v>207</v>
      </c>
    </row>
    <row r="35" spans="1:7" x14ac:dyDescent="0.25">
      <c r="A35" t="s">
        <v>132</v>
      </c>
      <c r="B35" t="s">
        <v>127</v>
      </c>
      <c r="C35" t="str">
        <f t="shared" si="0"/>
        <v>PSG JNU</v>
      </c>
      <c r="D35">
        <v>380</v>
      </c>
      <c r="G35" t="s">
        <v>206</v>
      </c>
    </row>
    <row r="36" spans="1:7" x14ac:dyDescent="0.25">
      <c r="A36" t="s">
        <v>321</v>
      </c>
      <c r="B36" t="s">
        <v>112</v>
      </c>
      <c r="C36" t="str">
        <f t="shared" si="0"/>
        <v>RDB ANC</v>
      </c>
      <c r="D36">
        <v>377</v>
      </c>
      <c r="G36" t="s">
        <v>356</v>
      </c>
    </row>
    <row r="37" spans="1:7" x14ac:dyDescent="0.25">
      <c r="A37" t="s">
        <v>129</v>
      </c>
      <c r="B37" t="s">
        <v>112</v>
      </c>
      <c r="C37" t="str">
        <f t="shared" si="0"/>
        <v>CDV ANC</v>
      </c>
      <c r="D37">
        <v>358</v>
      </c>
      <c r="G37" t="s">
        <v>199</v>
      </c>
    </row>
    <row r="38" spans="1:7" x14ac:dyDescent="0.25">
      <c r="A38" t="s">
        <v>135</v>
      </c>
      <c r="B38" t="s">
        <v>131</v>
      </c>
      <c r="C38" t="str">
        <f t="shared" si="0"/>
        <v>WRG KTN</v>
      </c>
      <c r="D38">
        <v>356</v>
      </c>
      <c r="G38" t="s">
        <v>250</v>
      </c>
    </row>
    <row r="39" spans="1:7" x14ac:dyDescent="0.25">
      <c r="A39" t="s">
        <v>112</v>
      </c>
      <c r="B39" t="s">
        <v>321</v>
      </c>
      <c r="C39" t="str">
        <f t="shared" si="0"/>
        <v>ANC RDB</v>
      </c>
      <c r="D39">
        <v>356</v>
      </c>
      <c r="G39" t="s">
        <v>322</v>
      </c>
    </row>
    <row r="40" spans="1:7" x14ac:dyDescent="0.25">
      <c r="A40" t="s">
        <v>127</v>
      </c>
      <c r="B40" t="s">
        <v>132</v>
      </c>
      <c r="C40" t="str">
        <f t="shared" si="0"/>
        <v>JNU PSG</v>
      </c>
      <c r="D40">
        <v>354</v>
      </c>
      <c r="G40" t="s">
        <v>245</v>
      </c>
    </row>
    <row r="41" spans="1:7" x14ac:dyDescent="0.25">
      <c r="A41" t="s">
        <v>135</v>
      </c>
      <c r="B41" t="s">
        <v>132</v>
      </c>
      <c r="C41" t="str">
        <f t="shared" si="0"/>
        <v>WRG PSG</v>
      </c>
      <c r="D41">
        <v>354</v>
      </c>
      <c r="G41" t="s">
        <v>208</v>
      </c>
    </row>
    <row r="42" spans="1:7" x14ac:dyDescent="0.25">
      <c r="A42" t="s">
        <v>131</v>
      </c>
      <c r="B42" t="s">
        <v>135</v>
      </c>
      <c r="C42" t="str">
        <f t="shared" si="0"/>
        <v>KTN WRG</v>
      </c>
      <c r="D42">
        <v>352</v>
      </c>
      <c r="G42" t="s">
        <v>205</v>
      </c>
    </row>
    <row r="43" spans="1:7" x14ac:dyDescent="0.25">
      <c r="A43" t="s">
        <v>139</v>
      </c>
      <c r="B43" t="s">
        <v>112</v>
      </c>
      <c r="C43" t="str">
        <f t="shared" si="0"/>
        <v>UNK ANC</v>
      </c>
      <c r="D43">
        <v>351</v>
      </c>
      <c r="G43" t="s">
        <v>212</v>
      </c>
    </row>
    <row r="44" spans="1:7" x14ac:dyDescent="0.25">
      <c r="A44" t="s">
        <v>132</v>
      </c>
      <c r="B44" t="s">
        <v>135</v>
      </c>
      <c r="C44" t="str">
        <f t="shared" si="0"/>
        <v>PSG WRG</v>
      </c>
      <c r="D44">
        <v>351</v>
      </c>
      <c r="G44" t="s">
        <v>249</v>
      </c>
    </row>
    <row r="45" spans="1:7" x14ac:dyDescent="0.25">
      <c r="A45" t="s">
        <v>134</v>
      </c>
      <c r="B45" t="s">
        <v>129</v>
      </c>
      <c r="C45" t="str">
        <f t="shared" si="0"/>
        <v>YAK CDV</v>
      </c>
      <c r="D45">
        <v>331</v>
      </c>
      <c r="G45" t="s">
        <v>251</v>
      </c>
    </row>
    <row r="46" spans="1:7" x14ac:dyDescent="0.25">
      <c r="A46" t="s">
        <v>112</v>
      </c>
      <c r="B46" t="s">
        <v>139</v>
      </c>
      <c r="C46" t="str">
        <f t="shared" si="0"/>
        <v>ANC UNK</v>
      </c>
      <c r="D46">
        <v>325</v>
      </c>
      <c r="G46" t="s">
        <v>210</v>
      </c>
    </row>
    <row r="47" spans="1:7" x14ac:dyDescent="0.25">
      <c r="A47" t="s">
        <v>127</v>
      </c>
      <c r="B47" t="s">
        <v>134</v>
      </c>
      <c r="C47" t="str">
        <f t="shared" si="0"/>
        <v>JNU YAK</v>
      </c>
      <c r="D47">
        <v>314</v>
      </c>
      <c r="G47" t="s">
        <v>246</v>
      </c>
    </row>
    <row r="48" spans="1:7" x14ac:dyDescent="0.25">
      <c r="A48" t="s">
        <v>112</v>
      </c>
      <c r="B48" t="s">
        <v>129</v>
      </c>
      <c r="C48" t="str">
        <f t="shared" si="0"/>
        <v>ANC CDV</v>
      </c>
      <c r="D48">
        <v>310</v>
      </c>
      <c r="G48" t="s">
        <v>194</v>
      </c>
    </row>
    <row r="49" spans="1:7" x14ac:dyDescent="0.25">
      <c r="A49" t="s">
        <v>112</v>
      </c>
      <c r="B49" t="s">
        <v>164</v>
      </c>
      <c r="C49" t="str">
        <f t="shared" si="0"/>
        <v>ANC DUT</v>
      </c>
      <c r="D49">
        <v>303</v>
      </c>
      <c r="G49" t="s">
        <v>330</v>
      </c>
    </row>
    <row r="50" spans="1:7" x14ac:dyDescent="0.25">
      <c r="A50" t="s">
        <v>134</v>
      </c>
      <c r="B50" t="s">
        <v>127</v>
      </c>
      <c r="C50" t="str">
        <f t="shared" si="0"/>
        <v>YAK JNU</v>
      </c>
      <c r="D50">
        <v>296</v>
      </c>
      <c r="G50" t="s">
        <v>252</v>
      </c>
    </row>
    <row r="51" spans="1:7" x14ac:dyDescent="0.25">
      <c r="A51" t="s">
        <v>129</v>
      </c>
      <c r="B51" t="s">
        <v>134</v>
      </c>
      <c r="C51" t="str">
        <f t="shared" si="0"/>
        <v>CDV YAK</v>
      </c>
      <c r="D51">
        <v>289</v>
      </c>
      <c r="G51" t="s">
        <v>243</v>
      </c>
    </row>
    <row r="52" spans="1:7" x14ac:dyDescent="0.25">
      <c r="A52" t="s">
        <v>122</v>
      </c>
      <c r="B52" t="s">
        <v>112</v>
      </c>
      <c r="C52" t="str">
        <f t="shared" si="0"/>
        <v>ANI ANC</v>
      </c>
      <c r="D52">
        <v>285</v>
      </c>
      <c r="G52" t="s">
        <v>233</v>
      </c>
    </row>
    <row r="53" spans="1:7" x14ac:dyDescent="0.25">
      <c r="A53" t="s">
        <v>323</v>
      </c>
      <c r="B53" t="s">
        <v>123</v>
      </c>
      <c r="C53" t="str">
        <f t="shared" si="0"/>
        <v>A20 SCC</v>
      </c>
      <c r="D53">
        <v>266</v>
      </c>
      <c r="G53" t="s">
        <v>324</v>
      </c>
    </row>
    <row r="54" spans="1:7" x14ac:dyDescent="0.25">
      <c r="A54" t="s">
        <v>113</v>
      </c>
      <c r="B54" t="s">
        <v>114</v>
      </c>
      <c r="C54" t="str">
        <f t="shared" si="0"/>
        <v>DLG AKN</v>
      </c>
      <c r="D54">
        <v>249</v>
      </c>
      <c r="G54" t="s">
        <v>200</v>
      </c>
    </row>
    <row r="55" spans="1:7" x14ac:dyDescent="0.25">
      <c r="A55" t="s">
        <v>123</v>
      </c>
      <c r="B55" t="s">
        <v>323</v>
      </c>
      <c r="C55" t="str">
        <f t="shared" si="0"/>
        <v>SCC A20</v>
      </c>
      <c r="D55">
        <v>244</v>
      </c>
      <c r="G55" t="s">
        <v>357</v>
      </c>
    </row>
    <row r="56" spans="1:7" x14ac:dyDescent="0.25">
      <c r="A56" t="s">
        <v>123</v>
      </c>
      <c r="B56" t="s">
        <v>120</v>
      </c>
      <c r="C56" t="str">
        <f t="shared" si="0"/>
        <v>SCC FAI</v>
      </c>
      <c r="D56">
        <v>240</v>
      </c>
      <c r="G56" t="s">
        <v>224</v>
      </c>
    </row>
    <row r="57" spans="1:7" x14ac:dyDescent="0.25">
      <c r="A57" t="s">
        <v>127</v>
      </c>
      <c r="B57" t="s">
        <v>131</v>
      </c>
      <c r="C57" t="str">
        <f t="shared" si="0"/>
        <v>JNU KTN</v>
      </c>
      <c r="D57">
        <v>240</v>
      </c>
      <c r="G57" t="s">
        <v>244</v>
      </c>
    </row>
    <row r="58" spans="1:7" x14ac:dyDescent="0.25">
      <c r="A58" t="s">
        <v>112</v>
      </c>
      <c r="B58" t="s">
        <v>122</v>
      </c>
      <c r="C58" t="str">
        <f t="shared" si="0"/>
        <v>ANC ANI</v>
      </c>
      <c r="D58">
        <v>239</v>
      </c>
      <c r="G58" t="s">
        <v>192</v>
      </c>
    </row>
    <row r="59" spans="1:7" x14ac:dyDescent="0.25">
      <c r="A59" t="s">
        <v>123</v>
      </c>
      <c r="B59" t="s">
        <v>121</v>
      </c>
      <c r="C59" t="str">
        <f t="shared" si="0"/>
        <v>SCC BRW</v>
      </c>
      <c r="D59">
        <v>235</v>
      </c>
      <c r="G59" t="s">
        <v>222</v>
      </c>
    </row>
    <row r="60" spans="1:7" x14ac:dyDescent="0.25">
      <c r="A60" t="s">
        <v>112</v>
      </c>
      <c r="B60" t="s">
        <v>118</v>
      </c>
      <c r="C60" t="str">
        <f t="shared" si="0"/>
        <v>ANC KSM</v>
      </c>
      <c r="D60">
        <v>219</v>
      </c>
      <c r="G60" t="s">
        <v>216</v>
      </c>
    </row>
    <row r="61" spans="1:7" x14ac:dyDescent="0.25">
      <c r="A61" t="s">
        <v>118</v>
      </c>
      <c r="B61" t="s">
        <v>112</v>
      </c>
      <c r="C61" t="str">
        <f t="shared" si="0"/>
        <v>KSM ANC</v>
      </c>
      <c r="D61">
        <v>207</v>
      </c>
      <c r="G61" t="s">
        <v>228</v>
      </c>
    </row>
    <row r="62" spans="1:7" x14ac:dyDescent="0.25">
      <c r="A62" t="s">
        <v>120</v>
      </c>
      <c r="B62" t="s">
        <v>121</v>
      </c>
      <c r="C62" t="str">
        <f t="shared" si="0"/>
        <v>FAI BRW</v>
      </c>
      <c r="D62">
        <v>203</v>
      </c>
      <c r="G62" t="s">
        <v>350</v>
      </c>
    </row>
    <row r="63" spans="1:7" x14ac:dyDescent="0.25">
      <c r="A63" t="s">
        <v>137</v>
      </c>
      <c r="B63" t="s">
        <v>138</v>
      </c>
      <c r="C63" t="str">
        <f t="shared" si="0"/>
        <v>OME OTZ</v>
      </c>
      <c r="D63">
        <v>189</v>
      </c>
      <c r="G63" t="s">
        <v>186</v>
      </c>
    </row>
    <row r="64" spans="1:7" x14ac:dyDescent="0.25">
      <c r="A64" t="s">
        <v>140</v>
      </c>
      <c r="B64" t="s">
        <v>112</v>
      </c>
      <c r="C64" t="str">
        <f t="shared" si="0"/>
        <v>VDZ ANC</v>
      </c>
      <c r="D64">
        <v>182</v>
      </c>
      <c r="G64" t="s">
        <v>237</v>
      </c>
    </row>
    <row r="65" spans="1:7" x14ac:dyDescent="0.25">
      <c r="A65" t="s">
        <v>112</v>
      </c>
      <c r="B65" t="s">
        <v>140</v>
      </c>
      <c r="C65" t="str">
        <f t="shared" si="0"/>
        <v>ANC VDZ</v>
      </c>
      <c r="D65">
        <v>180</v>
      </c>
      <c r="G65" t="s">
        <v>232</v>
      </c>
    </row>
    <row r="66" spans="1:7" x14ac:dyDescent="0.25">
      <c r="A66" t="s">
        <v>168</v>
      </c>
      <c r="B66" t="s">
        <v>112</v>
      </c>
      <c r="C66" t="str">
        <f t="shared" si="0"/>
        <v>CDB ANC</v>
      </c>
      <c r="D66">
        <v>174</v>
      </c>
      <c r="G66" t="s">
        <v>345</v>
      </c>
    </row>
    <row r="67" spans="1:7" x14ac:dyDescent="0.25">
      <c r="A67" t="s">
        <v>131</v>
      </c>
      <c r="B67" t="s">
        <v>127</v>
      </c>
      <c r="C67" t="str">
        <f t="shared" si="0"/>
        <v>KTN JNU</v>
      </c>
      <c r="D67">
        <v>172</v>
      </c>
      <c r="G67" t="s">
        <v>247</v>
      </c>
    </row>
    <row r="68" spans="1:7" x14ac:dyDescent="0.25">
      <c r="A68" t="s">
        <v>112</v>
      </c>
      <c r="B68" t="s">
        <v>168</v>
      </c>
      <c r="C68" t="str">
        <f t="shared" si="0"/>
        <v>ANC CDB</v>
      </c>
      <c r="D68">
        <v>150</v>
      </c>
      <c r="G68" t="s">
        <v>335</v>
      </c>
    </row>
    <row r="69" spans="1:7" x14ac:dyDescent="0.25">
      <c r="A69" t="s">
        <v>112</v>
      </c>
      <c r="B69" t="s">
        <v>136</v>
      </c>
      <c r="C69" t="str">
        <f t="shared" si="0"/>
        <v>ANC MCG</v>
      </c>
      <c r="D69">
        <v>132</v>
      </c>
      <c r="G69" t="s">
        <v>209</v>
      </c>
    </row>
    <row r="70" spans="1:7" x14ac:dyDescent="0.25">
      <c r="A70" t="s">
        <v>138</v>
      </c>
      <c r="B70" t="s">
        <v>120</v>
      </c>
      <c r="C70" t="str">
        <f t="shared" ref="C70:C133" si="1">+A70&amp;" "&amp;B70</f>
        <v>OTZ FAI</v>
      </c>
      <c r="D70">
        <v>118</v>
      </c>
      <c r="G70" t="s">
        <v>427</v>
      </c>
    </row>
    <row r="71" spans="1:7" x14ac:dyDescent="0.25">
      <c r="A71" t="s">
        <v>136</v>
      </c>
      <c r="B71" t="s">
        <v>112</v>
      </c>
      <c r="C71" t="str">
        <f t="shared" si="1"/>
        <v>MCG ANC</v>
      </c>
      <c r="D71">
        <v>113</v>
      </c>
      <c r="G71" t="s">
        <v>211</v>
      </c>
    </row>
    <row r="72" spans="1:7" x14ac:dyDescent="0.25">
      <c r="A72" t="s">
        <v>123</v>
      </c>
      <c r="B72" t="s">
        <v>123</v>
      </c>
      <c r="C72" t="str">
        <f t="shared" si="1"/>
        <v>SCC SCC</v>
      </c>
      <c r="D72">
        <v>112</v>
      </c>
      <c r="G72" t="s">
        <v>329</v>
      </c>
    </row>
    <row r="73" spans="1:7" x14ac:dyDescent="0.25">
      <c r="A73" t="s">
        <v>164</v>
      </c>
      <c r="B73" t="s">
        <v>112</v>
      </c>
      <c r="C73" t="str">
        <f t="shared" si="1"/>
        <v>DUT ANC</v>
      </c>
      <c r="D73">
        <v>111</v>
      </c>
      <c r="G73" t="s">
        <v>347</v>
      </c>
    </row>
    <row r="74" spans="1:7" x14ac:dyDescent="0.25">
      <c r="A74" t="s">
        <v>120</v>
      </c>
      <c r="B74" t="s">
        <v>123</v>
      </c>
      <c r="C74" t="str">
        <f t="shared" si="1"/>
        <v>FAI SCC</v>
      </c>
      <c r="D74">
        <v>104</v>
      </c>
      <c r="G74" t="s">
        <v>223</v>
      </c>
    </row>
    <row r="75" spans="1:7" x14ac:dyDescent="0.25">
      <c r="A75" t="s">
        <v>164</v>
      </c>
      <c r="B75" t="s">
        <v>114</v>
      </c>
      <c r="C75" t="str">
        <f t="shared" si="1"/>
        <v>DUT AKN</v>
      </c>
      <c r="D75">
        <v>102</v>
      </c>
      <c r="G75" t="s">
        <v>428</v>
      </c>
    </row>
    <row r="76" spans="1:7" x14ac:dyDescent="0.25">
      <c r="A76" t="s">
        <v>112</v>
      </c>
      <c r="B76" t="s">
        <v>112</v>
      </c>
      <c r="C76" t="str">
        <f t="shared" si="1"/>
        <v>ANC ANC</v>
      </c>
      <c r="D76">
        <v>98</v>
      </c>
      <c r="G76" t="s">
        <v>253</v>
      </c>
    </row>
    <row r="77" spans="1:7" x14ac:dyDescent="0.25">
      <c r="A77" t="s">
        <v>114</v>
      </c>
      <c r="B77" t="s">
        <v>113</v>
      </c>
      <c r="C77" t="str">
        <f t="shared" si="1"/>
        <v>AKN DLG</v>
      </c>
      <c r="D77">
        <v>89</v>
      </c>
      <c r="G77" t="s">
        <v>280</v>
      </c>
    </row>
    <row r="78" spans="1:7" x14ac:dyDescent="0.25">
      <c r="A78" t="s">
        <v>112</v>
      </c>
      <c r="B78" t="s">
        <v>111</v>
      </c>
      <c r="C78" t="str">
        <f t="shared" si="1"/>
        <v>ANC ADK</v>
      </c>
      <c r="D78">
        <v>85</v>
      </c>
      <c r="G78" t="s">
        <v>242</v>
      </c>
    </row>
    <row r="79" spans="1:7" x14ac:dyDescent="0.25">
      <c r="A79" t="s">
        <v>111</v>
      </c>
      <c r="B79" t="s">
        <v>112</v>
      </c>
      <c r="C79" t="str">
        <f t="shared" si="1"/>
        <v>ADK ANC</v>
      </c>
      <c r="D79">
        <v>84</v>
      </c>
      <c r="G79" t="s">
        <v>241</v>
      </c>
    </row>
    <row r="80" spans="1:7" x14ac:dyDescent="0.25">
      <c r="A80" t="s">
        <v>125</v>
      </c>
      <c r="B80" t="s">
        <v>120</v>
      </c>
      <c r="C80" t="str">
        <f t="shared" si="1"/>
        <v>GAL FAI</v>
      </c>
      <c r="D80">
        <v>78</v>
      </c>
      <c r="G80" t="s">
        <v>429</v>
      </c>
    </row>
    <row r="81" spans="1:7" x14ac:dyDescent="0.25">
      <c r="A81" t="s">
        <v>120</v>
      </c>
      <c r="B81" t="s">
        <v>125</v>
      </c>
      <c r="C81" t="str">
        <f t="shared" si="1"/>
        <v>FAI GAL</v>
      </c>
      <c r="D81">
        <v>77</v>
      </c>
      <c r="G81" t="s">
        <v>430</v>
      </c>
    </row>
    <row r="82" spans="1:7" x14ac:dyDescent="0.25">
      <c r="A82" t="s">
        <v>127</v>
      </c>
      <c r="B82" t="s">
        <v>126</v>
      </c>
      <c r="C82" t="str">
        <f t="shared" si="1"/>
        <v>JNU GST</v>
      </c>
      <c r="D82">
        <v>76</v>
      </c>
      <c r="G82" t="s">
        <v>239</v>
      </c>
    </row>
    <row r="83" spans="1:7" x14ac:dyDescent="0.25">
      <c r="A83" t="s">
        <v>126</v>
      </c>
      <c r="B83" t="s">
        <v>127</v>
      </c>
      <c r="C83" t="str">
        <f t="shared" si="1"/>
        <v>GST JNU</v>
      </c>
      <c r="D83">
        <v>76</v>
      </c>
      <c r="G83" t="s">
        <v>238</v>
      </c>
    </row>
    <row r="84" spans="1:7" x14ac:dyDescent="0.25">
      <c r="A84" t="s">
        <v>114</v>
      </c>
      <c r="B84" t="s">
        <v>124</v>
      </c>
      <c r="C84" t="str">
        <f t="shared" si="1"/>
        <v>AKN BET</v>
      </c>
      <c r="D84">
        <v>64</v>
      </c>
      <c r="G84" t="s">
        <v>326</v>
      </c>
    </row>
    <row r="85" spans="1:7" x14ac:dyDescent="0.25">
      <c r="A85" t="s">
        <v>164</v>
      </c>
      <c r="B85" t="s">
        <v>168</v>
      </c>
      <c r="C85" t="str">
        <f t="shared" si="1"/>
        <v>DUT CDB</v>
      </c>
      <c r="D85">
        <v>64</v>
      </c>
      <c r="G85" t="s">
        <v>431</v>
      </c>
    </row>
    <row r="86" spans="1:7" x14ac:dyDescent="0.25">
      <c r="A86" t="s">
        <v>165</v>
      </c>
      <c r="B86" t="s">
        <v>112</v>
      </c>
      <c r="C86" t="str">
        <f t="shared" si="1"/>
        <v>SDP ANC</v>
      </c>
      <c r="D86">
        <v>63</v>
      </c>
      <c r="G86" t="s">
        <v>360</v>
      </c>
    </row>
    <row r="87" spans="1:7" x14ac:dyDescent="0.25">
      <c r="A87" t="s">
        <v>133</v>
      </c>
      <c r="B87" t="s">
        <v>112</v>
      </c>
      <c r="C87" t="str">
        <f t="shared" si="1"/>
        <v>SIT ANC</v>
      </c>
      <c r="D87">
        <v>62</v>
      </c>
      <c r="G87" t="s">
        <v>361</v>
      </c>
    </row>
    <row r="88" spans="1:7" x14ac:dyDescent="0.25">
      <c r="A88" t="s">
        <v>120</v>
      </c>
      <c r="B88" t="s">
        <v>138</v>
      </c>
      <c r="C88" t="str">
        <f t="shared" si="1"/>
        <v>FAI OTZ</v>
      </c>
      <c r="D88">
        <v>62</v>
      </c>
      <c r="G88" t="s">
        <v>432</v>
      </c>
    </row>
    <row r="89" spans="1:7" x14ac:dyDescent="0.25">
      <c r="A89" t="s">
        <v>112</v>
      </c>
      <c r="B89" t="s">
        <v>166</v>
      </c>
      <c r="C89" t="str">
        <f t="shared" si="1"/>
        <v>ANC SNP</v>
      </c>
      <c r="D89">
        <v>54</v>
      </c>
      <c r="G89" t="s">
        <v>433</v>
      </c>
    </row>
    <row r="90" spans="1:7" x14ac:dyDescent="0.25">
      <c r="A90" t="s">
        <v>168</v>
      </c>
      <c r="B90" t="s">
        <v>165</v>
      </c>
      <c r="C90" t="str">
        <f t="shared" si="1"/>
        <v>CDB SDP</v>
      </c>
      <c r="D90">
        <v>53</v>
      </c>
      <c r="G90" t="s">
        <v>283</v>
      </c>
    </row>
    <row r="91" spans="1:7" x14ac:dyDescent="0.25">
      <c r="A91" t="s">
        <v>131</v>
      </c>
      <c r="B91" t="s">
        <v>112</v>
      </c>
      <c r="C91" t="str">
        <f t="shared" si="1"/>
        <v>KTN ANC</v>
      </c>
      <c r="D91">
        <v>44</v>
      </c>
      <c r="G91" t="s">
        <v>434</v>
      </c>
    </row>
    <row r="92" spans="1:7" x14ac:dyDescent="0.25">
      <c r="A92" t="s">
        <v>112</v>
      </c>
      <c r="B92" t="s">
        <v>165</v>
      </c>
      <c r="C92" t="str">
        <f t="shared" si="1"/>
        <v>ANC SDP</v>
      </c>
      <c r="D92">
        <v>44</v>
      </c>
      <c r="G92" t="s">
        <v>336</v>
      </c>
    </row>
    <row r="93" spans="1:7" x14ac:dyDescent="0.25">
      <c r="A93" t="s">
        <v>138</v>
      </c>
      <c r="B93" t="s">
        <v>137</v>
      </c>
      <c r="C93" t="str">
        <f t="shared" si="1"/>
        <v>OTZ OME</v>
      </c>
      <c r="D93">
        <v>43</v>
      </c>
      <c r="G93" t="s">
        <v>187</v>
      </c>
    </row>
    <row r="94" spans="1:7" x14ac:dyDescent="0.25">
      <c r="A94" t="s">
        <v>111</v>
      </c>
      <c r="B94" t="s">
        <v>168</v>
      </c>
      <c r="C94" t="str">
        <f t="shared" si="1"/>
        <v>ADK CDB</v>
      </c>
      <c r="D94">
        <v>40</v>
      </c>
      <c r="G94" t="s">
        <v>392</v>
      </c>
    </row>
    <row r="95" spans="1:7" x14ac:dyDescent="0.25">
      <c r="A95" t="s">
        <v>168</v>
      </c>
      <c r="B95" t="s">
        <v>111</v>
      </c>
      <c r="C95" t="str">
        <f t="shared" si="1"/>
        <v>CDB ADK</v>
      </c>
      <c r="D95">
        <v>39</v>
      </c>
      <c r="G95" t="s">
        <v>391</v>
      </c>
    </row>
    <row r="96" spans="1:7" x14ac:dyDescent="0.25">
      <c r="A96" t="s">
        <v>166</v>
      </c>
      <c r="B96" t="s">
        <v>113</v>
      </c>
      <c r="C96" t="str">
        <f t="shared" si="1"/>
        <v>SNP DLG</v>
      </c>
      <c r="D96">
        <v>38</v>
      </c>
      <c r="G96" t="s">
        <v>435</v>
      </c>
    </row>
    <row r="97" spans="1:7" x14ac:dyDescent="0.25">
      <c r="A97" t="s">
        <v>164</v>
      </c>
      <c r="B97" t="s">
        <v>113</v>
      </c>
      <c r="C97" t="str">
        <f t="shared" si="1"/>
        <v>DUT DLG</v>
      </c>
      <c r="D97">
        <v>37</v>
      </c>
      <c r="G97" t="s">
        <v>436</v>
      </c>
    </row>
    <row r="98" spans="1:7" x14ac:dyDescent="0.25">
      <c r="A98" t="s">
        <v>113</v>
      </c>
      <c r="B98" t="s">
        <v>124</v>
      </c>
      <c r="C98" t="str">
        <f t="shared" si="1"/>
        <v>DLG BET</v>
      </c>
      <c r="D98">
        <v>34</v>
      </c>
      <c r="G98" t="s">
        <v>346</v>
      </c>
    </row>
    <row r="99" spans="1:7" x14ac:dyDescent="0.25">
      <c r="A99" t="s">
        <v>112</v>
      </c>
      <c r="B99" t="s">
        <v>177</v>
      </c>
      <c r="C99" t="str">
        <f t="shared" si="1"/>
        <v>ANC EDF</v>
      </c>
      <c r="D99">
        <v>33</v>
      </c>
      <c r="G99" t="s">
        <v>325</v>
      </c>
    </row>
    <row r="100" spans="1:7" x14ac:dyDescent="0.25">
      <c r="A100" t="s">
        <v>123</v>
      </c>
      <c r="B100" t="s">
        <v>138</v>
      </c>
      <c r="C100" t="str">
        <f t="shared" si="1"/>
        <v>SCC OTZ</v>
      </c>
      <c r="D100">
        <v>33</v>
      </c>
      <c r="G100" t="s">
        <v>359</v>
      </c>
    </row>
    <row r="101" spans="1:7" x14ac:dyDescent="0.25">
      <c r="A101" t="s">
        <v>165</v>
      </c>
      <c r="B101" t="s">
        <v>168</v>
      </c>
      <c r="C101" t="str">
        <f t="shared" si="1"/>
        <v>SDP CDB</v>
      </c>
      <c r="D101">
        <v>32</v>
      </c>
      <c r="G101" t="s">
        <v>286</v>
      </c>
    </row>
    <row r="102" spans="1:7" x14ac:dyDescent="0.25">
      <c r="A102" t="s">
        <v>415</v>
      </c>
      <c r="B102" t="s">
        <v>112</v>
      </c>
      <c r="C102" t="str">
        <f t="shared" si="1"/>
        <v>SVW ANC</v>
      </c>
      <c r="D102">
        <v>31</v>
      </c>
      <c r="G102" t="s">
        <v>437</v>
      </c>
    </row>
    <row r="103" spans="1:7" x14ac:dyDescent="0.25">
      <c r="A103" t="s">
        <v>177</v>
      </c>
      <c r="B103" t="s">
        <v>416</v>
      </c>
      <c r="C103" t="str">
        <f t="shared" si="1"/>
        <v>EDF SYA</v>
      </c>
      <c r="D103">
        <v>30</v>
      </c>
      <c r="G103" t="s">
        <v>376</v>
      </c>
    </row>
    <row r="104" spans="1:7" x14ac:dyDescent="0.25">
      <c r="A104" t="s">
        <v>112</v>
      </c>
      <c r="B104" t="s">
        <v>415</v>
      </c>
      <c r="C104" t="str">
        <f t="shared" si="1"/>
        <v>ANC SVW</v>
      </c>
      <c r="D104">
        <v>27</v>
      </c>
    </row>
    <row r="105" spans="1:7" x14ac:dyDescent="0.25">
      <c r="A105" t="s">
        <v>118</v>
      </c>
      <c r="B105" t="s">
        <v>122</v>
      </c>
      <c r="C105" t="str">
        <f t="shared" si="1"/>
        <v>KSM ANI</v>
      </c>
      <c r="D105">
        <v>24</v>
      </c>
    </row>
    <row r="106" spans="1:7" x14ac:dyDescent="0.25">
      <c r="A106" t="s">
        <v>416</v>
      </c>
      <c r="B106" t="s">
        <v>177</v>
      </c>
      <c r="C106" t="str">
        <f t="shared" si="1"/>
        <v>SYA EDF</v>
      </c>
      <c r="D106">
        <v>24</v>
      </c>
    </row>
    <row r="107" spans="1:7" x14ac:dyDescent="0.25">
      <c r="A107" t="s">
        <v>112</v>
      </c>
      <c r="B107" t="s">
        <v>398</v>
      </c>
      <c r="C107" t="str">
        <f t="shared" si="1"/>
        <v>ANC UTO</v>
      </c>
      <c r="D107">
        <v>24</v>
      </c>
    </row>
    <row r="108" spans="1:7" x14ac:dyDescent="0.25">
      <c r="A108" t="s">
        <v>120</v>
      </c>
      <c r="B108" t="s">
        <v>124</v>
      </c>
      <c r="C108" t="str">
        <f t="shared" si="1"/>
        <v>FAI BET</v>
      </c>
      <c r="D108">
        <v>23</v>
      </c>
    </row>
    <row r="109" spans="1:7" x14ac:dyDescent="0.25">
      <c r="A109" t="s">
        <v>139</v>
      </c>
      <c r="B109" t="s">
        <v>137</v>
      </c>
      <c r="C109" t="str">
        <f t="shared" si="1"/>
        <v>UNK OME</v>
      </c>
      <c r="D109">
        <v>23</v>
      </c>
    </row>
    <row r="110" spans="1:7" x14ac:dyDescent="0.25">
      <c r="A110" t="s">
        <v>177</v>
      </c>
      <c r="B110" t="s">
        <v>124</v>
      </c>
      <c r="C110" t="str">
        <f t="shared" si="1"/>
        <v>EDF BET</v>
      </c>
      <c r="D110">
        <v>22</v>
      </c>
    </row>
    <row r="111" spans="1:7" x14ac:dyDescent="0.25">
      <c r="A111" t="s">
        <v>112</v>
      </c>
      <c r="B111" t="s">
        <v>131</v>
      </c>
      <c r="C111" t="str">
        <f t="shared" si="1"/>
        <v>ANC KTN</v>
      </c>
      <c r="D111">
        <v>22</v>
      </c>
    </row>
    <row r="112" spans="1:7" x14ac:dyDescent="0.25">
      <c r="A112" t="s">
        <v>112</v>
      </c>
      <c r="B112" t="s">
        <v>323</v>
      </c>
      <c r="C112" t="str">
        <f t="shared" si="1"/>
        <v>ANC A20</v>
      </c>
      <c r="D112">
        <v>20</v>
      </c>
    </row>
    <row r="113" spans="1:4" x14ac:dyDescent="0.25">
      <c r="A113" t="s">
        <v>166</v>
      </c>
      <c r="B113" t="s">
        <v>124</v>
      </c>
      <c r="C113" t="str">
        <f t="shared" si="1"/>
        <v>SNP BET</v>
      </c>
      <c r="D113">
        <v>20</v>
      </c>
    </row>
    <row r="114" spans="1:4" x14ac:dyDescent="0.25">
      <c r="A114" t="s">
        <v>123</v>
      </c>
      <c r="B114" t="s">
        <v>338</v>
      </c>
      <c r="C114" t="str">
        <f t="shared" si="1"/>
        <v>SCC NUI</v>
      </c>
      <c r="D114">
        <v>20</v>
      </c>
    </row>
    <row r="115" spans="1:4" x14ac:dyDescent="0.25">
      <c r="A115" t="s">
        <v>338</v>
      </c>
      <c r="B115" t="s">
        <v>123</v>
      </c>
      <c r="C115" t="str">
        <f t="shared" si="1"/>
        <v>NUI SCC</v>
      </c>
      <c r="D115">
        <v>20</v>
      </c>
    </row>
    <row r="116" spans="1:4" x14ac:dyDescent="0.25">
      <c r="A116" t="s">
        <v>120</v>
      </c>
      <c r="B116" t="s">
        <v>137</v>
      </c>
      <c r="C116" t="str">
        <f t="shared" si="1"/>
        <v>FAI OME</v>
      </c>
      <c r="D116">
        <v>18</v>
      </c>
    </row>
    <row r="117" spans="1:4" x14ac:dyDescent="0.25">
      <c r="A117" t="s">
        <v>398</v>
      </c>
      <c r="B117" t="s">
        <v>112</v>
      </c>
      <c r="C117" t="str">
        <f t="shared" si="1"/>
        <v>UTO ANC</v>
      </c>
      <c r="D117">
        <v>17</v>
      </c>
    </row>
    <row r="118" spans="1:4" x14ac:dyDescent="0.25">
      <c r="A118" t="s">
        <v>134</v>
      </c>
      <c r="B118" t="s">
        <v>112</v>
      </c>
      <c r="C118" t="str">
        <f t="shared" si="1"/>
        <v>YAK ANC</v>
      </c>
      <c r="D118">
        <v>17</v>
      </c>
    </row>
    <row r="119" spans="1:4" x14ac:dyDescent="0.25">
      <c r="A119" t="s">
        <v>124</v>
      </c>
      <c r="B119" t="s">
        <v>122</v>
      </c>
      <c r="C119" t="str">
        <f t="shared" si="1"/>
        <v>BET ANI</v>
      </c>
      <c r="D119">
        <v>17</v>
      </c>
    </row>
    <row r="120" spans="1:4" x14ac:dyDescent="0.25">
      <c r="A120" t="s">
        <v>135</v>
      </c>
      <c r="B120" t="s">
        <v>127</v>
      </c>
      <c r="C120" t="str">
        <f t="shared" si="1"/>
        <v>WRG JNU</v>
      </c>
      <c r="D120">
        <v>17</v>
      </c>
    </row>
    <row r="121" spans="1:4" x14ac:dyDescent="0.25">
      <c r="A121" t="s">
        <v>425</v>
      </c>
      <c r="B121" t="s">
        <v>138</v>
      </c>
      <c r="C121" t="str">
        <f t="shared" si="1"/>
        <v>PHO OTZ</v>
      </c>
      <c r="D121">
        <v>17</v>
      </c>
    </row>
    <row r="122" spans="1:4" x14ac:dyDescent="0.25">
      <c r="A122" t="s">
        <v>112</v>
      </c>
      <c r="B122" t="s">
        <v>117</v>
      </c>
      <c r="C122" t="str">
        <f t="shared" si="1"/>
        <v>ANC EMK</v>
      </c>
      <c r="D122">
        <v>16</v>
      </c>
    </row>
    <row r="123" spans="1:4" x14ac:dyDescent="0.25">
      <c r="A123" t="s">
        <v>129</v>
      </c>
      <c r="B123" t="s">
        <v>127</v>
      </c>
      <c r="C123" t="str">
        <f t="shared" si="1"/>
        <v>CDV JNU</v>
      </c>
      <c r="D123">
        <v>16</v>
      </c>
    </row>
    <row r="124" spans="1:4" x14ac:dyDescent="0.25">
      <c r="A124" t="s">
        <v>405</v>
      </c>
      <c r="B124" t="s">
        <v>112</v>
      </c>
      <c r="C124" t="str">
        <f t="shared" si="1"/>
        <v>FVQ ANC</v>
      </c>
      <c r="D124">
        <v>15</v>
      </c>
    </row>
    <row r="125" spans="1:4" x14ac:dyDescent="0.25">
      <c r="A125" t="s">
        <v>121</v>
      </c>
      <c r="B125" t="s">
        <v>120</v>
      </c>
      <c r="C125" t="str">
        <f t="shared" si="1"/>
        <v>BRW FAI</v>
      </c>
      <c r="D125">
        <v>15</v>
      </c>
    </row>
    <row r="126" spans="1:4" x14ac:dyDescent="0.25">
      <c r="A126" t="s">
        <v>327</v>
      </c>
      <c r="B126" t="s">
        <v>120</v>
      </c>
      <c r="C126" t="str">
        <f t="shared" si="1"/>
        <v>GBH FAI</v>
      </c>
      <c r="D126">
        <v>15</v>
      </c>
    </row>
    <row r="127" spans="1:4" x14ac:dyDescent="0.25">
      <c r="A127" t="s">
        <v>112</v>
      </c>
      <c r="B127" t="s">
        <v>405</v>
      </c>
      <c r="C127" t="str">
        <f t="shared" si="1"/>
        <v>ANC FVQ</v>
      </c>
      <c r="D127">
        <v>15</v>
      </c>
    </row>
    <row r="128" spans="1:4" x14ac:dyDescent="0.25">
      <c r="A128" t="s">
        <v>177</v>
      </c>
      <c r="B128" t="s">
        <v>112</v>
      </c>
      <c r="C128" t="str">
        <f t="shared" si="1"/>
        <v>EDF ANC</v>
      </c>
      <c r="D128">
        <v>14</v>
      </c>
    </row>
    <row r="129" spans="1:4" x14ac:dyDescent="0.25">
      <c r="A129" t="s">
        <v>122</v>
      </c>
      <c r="B129" t="s">
        <v>124</v>
      </c>
      <c r="C129" t="str">
        <f t="shared" si="1"/>
        <v>ANI BET</v>
      </c>
      <c r="D129">
        <v>14</v>
      </c>
    </row>
    <row r="130" spans="1:4" x14ac:dyDescent="0.25">
      <c r="A130" t="s">
        <v>338</v>
      </c>
      <c r="B130" t="s">
        <v>120</v>
      </c>
      <c r="C130" t="str">
        <f t="shared" si="1"/>
        <v>NUI FAI</v>
      </c>
      <c r="D130">
        <v>14</v>
      </c>
    </row>
    <row r="131" spans="1:4" x14ac:dyDescent="0.25">
      <c r="A131" t="s">
        <v>120</v>
      </c>
      <c r="B131" t="s">
        <v>338</v>
      </c>
      <c r="C131" t="str">
        <f t="shared" si="1"/>
        <v>FAI NUI</v>
      </c>
      <c r="D131">
        <v>14</v>
      </c>
    </row>
    <row r="132" spans="1:4" x14ac:dyDescent="0.25">
      <c r="A132" t="s">
        <v>115</v>
      </c>
      <c r="B132" t="s">
        <v>138</v>
      </c>
      <c r="C132" t="str">
        <f t="shared" si="1"/>
        <v>ADQ OTZ</v>
      </c>
      <c r="D132">
        <v>14</v>
      </c>
    </row>
    <row r="133" spans="1:4" x14ac:dyDescent="0.25">
      <c r="A133" t="s">
        <v>112</v>
      </c>
      <c r="B133" t="s">
        <v>401</v>
      </c>
      <c r="C133" t="str">
        <f t="shared" si="1"/>
        <v>ANC BKC</v>
      </c>
      <c r="D133">
        <v>13</v>
      </c>
    </row>
    <row r="134" spans="1:4" x14ac:dyDescent="0.25">
      <c r="A134" t="s">
        <v>127</v>
      </c>
      <c r="B134" t="s">
        <v>129</v>
      </c>
      <c r="C134" t="str">
        <f t="shared" ref="C134:C197" si="2">+A134&amp;" "&amp;B134</f>
        <v>JNU CDV</v>
      </c>
      <c r="D134">
        <v>13</v>
      </c>
    </row>
    <row r="135" spans="1:4" x14ac:dyDescent="0.25">
      <c r="A135" t="s">
        <v>120</v>
      </c>
      <c r="B135" t="s">
        <v>327</v>
      </c>
      <c r="C135" t="str">
        <f t="shared" si="2"/>
        <v>FAI GBH</v>
      </c>
      <c r="D135">
        <v>13</v>
      </c>
    </row>
    <row r="136" spans="1:4" x14ac:dyDescent="0.25">
      <c r="A136" t="s">
        <v>113</v>
      </c>
      <c r="B136" t="s">
        <v>137</v>
      </c>
      <c r="C136" t="str">
        <f t="shared" si="2"/>
        <v>DLG OME</v>
      </c>
      <c r="D136">
        <v>13</v>
      </c>
    </row>
    <row r="137" spans="1:4" x14ac:dyDescent="0.25">
      <c r="A137" t="s">
        <v>401</v>
      </c>
      <c r="B137" t="s">
        <v>112</v>
      </c>
      <c r="C137" t="str">
        <f t="shared" si="2"/>
        <v>BKC ANC</v>
      </c>
      <c r="D137">
        <v>12</v>
      </c>
    </row>
    <row r="138" spans="1:4" x14ac:dyDescent="0.25">
      <c r="A138" t="s">
        <v>136</v>
      </c>
      <c r="B138" t="s">
        <v>122</v>
      </c>
      <c r="C138" t="str">
        <f t="shared" si="2"/>
        <v>MCG ANI</v>
      </c>
      <c r="D138">
        <v>12</v>
      </c>
    </row>
    <row r="139" spans="1:4" x14ac:dyDescent="0.25">
      <c r="A139" t="s">
        <v>123</v>
      </c>
      <c r="B139" t="s">
        <v>137</v>
      </c>
      <c r="C139" t="str">
        <f t="shared" si="2"/>
        <v>SCC OME</v>
      </c>
      <c r="D139">
        <v>12</v>
      </c>
    </row>
    <row r="140" spans="1:4" x14ac:dyDescent="0.25">
      <c r="A140" t="s">
        <v>132</v>
      </c>
      <c r="B140" t="s">
        <v>133</v>
      </c>
      <c r="C140" t="str">
        <f t="shared" si="2"/>
        <v>PSG SIT</v>
      </c>
      <c r="D140">
        <v>12</v>
      </c>
    </row>
    <row r="141" spans="1:4" x14ac:dyDescent="0.25">
      <c r="A141" t="s">
        <v>120</v>
      </c>
      <c r="B141" t="s">
        <v>139</v>
      </c>
      <c r="C141" t="str">
        <f t="shared" si="2"/>
        <v>FAI UNK</v>
      </c>
      <c r="D141">
        <v>12</v>
      </c>
    </row>
    <row r="142" spans="1:4" x14ac:dyDescent="0.25">
      <c r="A142" t="s">
        <v>136</v>
      </c>
      <c r="B142" t="s">
        <v>139</v>
      </c>
      <c r="C142" t="str">
        <f t="shared" si="2"/>
        <v>MCG UNK</v>
      </c>
      <c r="D142">
        <v>12</v>
      </c>
    </row>
    <row r="143" spans="1:4" x14ac:dyDescent="0.25">
      <c r="A143" t="s">
        <v>120</v>
      </c>
      <c r="B143" t="s">
        <v>120</v>
      </c>
      <c r="C143" t="str">
        <f t="shared" si="2"/>
        <v>FAI FAI</v>
      </c>
      <c r="D143">
        <v>11</v>
      </c>
    </row>
    <row r="144" spans="1:4" x14ac:dyDescent="0.25">
      <c r="A144" t="s">
        <v>343</v>
      </c>
      <c r="B144" t="s">
        <v>120</v>
      </c>
      <c r="C144" t="str">
        <f t="shared" si="2"/>
        <v>PPC FAI</v>
      </c>
      <c r="D144">
        <v>11</v>
      </c>
    </row>
    <row r="145" spans="1:4" x14ac:dyDescent="0.25">
      <c r="A145" t="s">
        <v>112</v>
      </c>
      <c r="B145" t="s">
        <v>130</v>
      </c>
      <c r="C145" t="str">
        <f t="shared" si="2"/>
        <v>ANC ILI</v>
      </c>
      <c r="D145">
        <v>11</v>
      </c>
    </row>
    <row r="146" spans="1:4" x14ac:dyDescent="0.25">
      <c r="A146" t="s">
        <v>120</v>
      </c>
      <c r="B146" t="s">
        <v>343</v>
      </c>
      <c r="C146" t="str">
        <f t="shared" si="2"/>
        <v>FAI PPC</v>
      </c>
      <c r="D146">
        <v>11</v>
      </c>
    </row>
    <row r="147" spans="1:4" x14ac:dyDescent="0.25">
      <c r="A147" t="s">
        <v>117</v>
      </c>
      <c r="B147" t="s">
        <v>112</v>
      </c>
      <c r="C147" t="str">
        <f t="shared" si="2"/>
        <v>EMK ANC</v>
      </c>
      <c r="D147">
        <v>10</v>
      </c>
    </row>
    <row r="148" spans="1:4" x14ac:dyDescent="0.25">
      <c r="A148" t="s">
        <v>424</v>
      </c>
      <c r="B148" t="s">
        <v>137</v>
      </c>
      <c r="C148" t="str">
        <f t="shared" si="2"/>
        <v>GAM OME</v>
      </c>
      <c r="D148">
        <v>10</v>
      </c>
    </row>
    <row r="149" spans="1:4" x14ac:dyDescent="0.25">
      <c r="A149" t="s">
        <v>112</v>
      </c>
      <c r="B149" t="s">
        <v>133</v>
      </c>
      <c r="C149" t="str">
        <f t="shared" si="2"/>
        <v>ANC SIT</v>
      </c>
      <c r="D149">
        <v>10</v>
      </c>
    </row>
    <row r="150" spans="1:4" x14ac:dyDescent="0.25">
      <c r="A150" t="s">
        <v>416</v>
      </c>
      <c r="B150" t="s">
        <v>124</v>
      </c>
      <c r="C150" t="str">
        <f t="shared" si="2"/>
        <v>SYA BET</v>
      </c>
      <c r="D150">
        <v>9</v>
      </c>
    </row>
    <row r="151" spans="1:4" x14ac:dyDescent="0.25">
      <c r="A151" t="s">
        <v>124</v>
      </c>
      <c r="B151" t="s">
        <v>113</v>
      </c>
      <c r="C151" t="str">
        <f t="shared" si="2"/>
        <v>BET DLG</v>
      </c>
      <c r="D151">
        <v>9</v>
      </c>
    </row>
    <row r="152" spans="1:4" x14ac:dyDescent="0.25">
      <c r="A152" t="s">
        <v>124</v>
      </c>
      <c r="B152" t="s">
        <v>177</v>
      </c>
      <c r="C152" t="str">
        <f t="shared" si="2"/>
        <v>BET EDF</v>
      </c>
      <c r="D152">
        <v>9</v>
      </c>
    </row>
    <row r="153" spans="1:4" x14ac:dyDescent="0.25">
      <c r="A153" t="s">
        <v>120</v>
      </c>
      <c r="B153" t="s">
        <v>398</v>
      </c>
      <c r="C153" t="str">
        <f t="shared" si="2"/>
        <v>FAI UTO</v>
      </c>
      <c r="D153">
        <v>9</v>
      </c>
    </row>
    <row r="154" spans="1:4" x14ac:dyDescent="0.25">
      <c r="A154" t="s">
        <v>168</v>
      </c>
      <c r="B154" t="s">
        <v>114</v>
      </c>
      <c r="C154" t="str">
        <f t="shared" si="2"/>
        <v>CDB AKN</v>
      </c>
      <c r="D154">
        <v>8</v>
      </c>
    </row>
    <row r="155" spans="1:4" x14ac:dyDescent="0.25">
      <c r="A155" t="s">
        <v>139</v>
      </c>
      <c r="B155" t="s">
        <v>124</v>
      </c>
      <c r="C155" t="str">
        <f t="shared" si="2"/>
        <v>UNK BET</v>
      </c>
      <c r="D155">
        <v>8</v>
      </c>
    </row>
    <row r="156" spans="1:4" x14ac:dyDescent="0.25">
      <c r="A156" t="s">
        <v>168</v>
      </c>
      <c r="B156" t="s">
        <v>164</v>
      </c>
      <c r="C156" t="str">
        <f t="shared" si="2"/>
        <v>CDB DUT</v>
      </c>
      <c r="D156">
        <v>8</v>
      </c>
    </row>
    <row r="157" spans="1:4" x14ac:dyDescent="0.25">
      <c r="A157" t="s">
        <v>400</v>
      </c>
      <c r="B157" t="s">
        <v>120</v>
      </c>
      <c r="C157" t="str">
        <f t="shared" si="2"/>
        <v>AKP FAI</v>
      </c>
      <c r="D157">
        <v>8</v>
      </c>
    </row>
    <row r="158" spans="1:4" x14ac:dyDescent="0.25">
      <c r="A158" t="s">
        <v>112</v>
      </c>
      <c r="B158" t="s">
        <v>125</v>
      </c>
      <c r="C158" t="str">
        <f t="shared" si="2"/>
        <v>ANC GAL</v>
      </c>
      <c r="D158">
        <v>8</v>
      </c>
    </row>
    <row r="159" spans="1:4" x14ac:dyDescent="0.25">
      <c r="A159" t="s">
        <v>137</v>
      </c>
      <c r="B159" t="s">
        <v>424</v>
      </c>
      <c r="C159" t="str">
        <f t="shared" si="2"/>
        <v>OME GAM</v>
      </c>
      <c r="D159">
        <v>8</v>
      </c>
    </row>
    <row r="160" spans="1:4" x14ac:dyDescent="0.25">
      <c r="A160" t="s">
        <v>113</v>
      </c>
      <c r="B160" t="s">
        <v>118</v>
      </c>
      <c r="C160" t="str">
        <f t="shared" si="2"/>
        <v>DLG KSM</v>
      </c>
      <c r="D160">
        <v>8</v>
      </c>
    </row>
    <row r="161" spans="1:4" x14ac:dyDescent="0.25">
      <c r="A161" t="s">
        <v>113</v>
      </c>
      <c r="B161" t="s">
        <v>139</v>
      </c>
      <c r="C161" t="str">
        <f t="shared" si="2"/>
        <v>DLG UNK</v>
      </c>
      <c r="D161">
        <v>8</v>
      </c>
    </row>
    <row r="162" spans="1:4" x14ac:dyDescent="0.25">
      <c r="A162" t="s">
        <v>120</v>
      </c>
      <c r="B162" t="s">
        <v>400</v>
      </c>
      <c r="C162" t="str">
        <f t="shared" si="2"/>
        <v>FAI AKP</v>
      </c>
      <c r="D162">
        <v>7</v>
      </c>
    </row>
    <row r="163" spans="1:4" x14ac:dyDescent="0.25">
      <c r="A163" t="s">
        <v>396</v>
      </c>
      <c r="B163" t="s">
        <v>112</v>
      </c>
      <c r="C163" t="str">
        <f t="shared" si="2"/>
        <v>AET ANC</v>
      </c>
      <c r="D163">
        <v>7</v>
      </c>
    </row>
    <row r="164" spans="1:4" x14ac:dyDescent="0.25">
      <c r="A164" t="s">
        <v>125</v>
      </c>
      <c r="B164" t="s">
        <v>112</v>
      </c>
      <c r="C164" t="str">
        <f t="shared" si="2"/>
        <v>GAL ANC</v>
      </c>
      <c r="D164">
        <v>7</v>
      </c>
    </row>
    <row r="165" spans="1:4" x14ac:dyDescent="0.25">
      <c r="A165" t="s">
        <v>115</v>
      </c>
      <c r="B165" t="s">
        <v>124</v>
      </c>
      <c r="C165" t="str">
        <f t="shared" si="2"/>
        <v>ADQ BET</v>
      </c>
      <c r="D165">
        <v>7</v>
      </c>
    </row>
    <row r="166" spans="1:4" x14ac:dyDescent="0.25">
      <c r="A166" t="s">
        <v>398</v>
      </c>
      <c r="B166" t="s">
        <v>120</v>
      </c>
      <c r="C166" t="str">
        <f t="shared" si="2"/>
        <v>UTO FAI</v>
      </c>
      <c r="D166">
        <v>7</v>
      </c>
    </row>
    <row r="167" spans="1:4" x14ac:dyDescent="0.25">
      <c r="A167" t="s">
        <v>112</v>
      </c>
      <c r="B167" t="s">
        <v>425</v>
      </c>
      <c r="C167" t="str">
        <f t="shared" si="2"/>
        <v>ANC PHO</v>
      </c>
      <c r="D167">
        <v>7</v>
      </c>
    </row>
    <row r="168" spans="1:4" x14ac:dyDescent="0.25">
      <c r="A168" t="s">
        <v>138</v>
      </c>
      <c r="B168" t="s">
        <v>425</v>
      </c>
      <c r="C168" t="str">
        <f t="shared" si="2"/>
        <v>OTZ PHO</v>
      </c>
      <c r="D168">
        <v>7</v>
      </c>
    </row>
    <row r="169" spans="1:4" x14ac:dyDescent="0.25">
      <c r="A169" t="s">
        <v>127</v>
      </c>
      <c r="B169" t="s">
        <v>135</v>
      </c>
      <c r="C169" t="str">
        <f t="shared" si="2"/>
        <v>JNU WRG</v>
      </c>
      <c r="D169">
        <v>7</v>
      </c>
    </row>
    <row r="170" spans="1:4" x14ac:dyDescent="0.25">
      <c r="A170" t="s">
        <v>130</v>
      </c>
      <c r="B170" t="s">
        <v>114</v>
      </c>
      <c r="C170" t="str">
        <f t="shared" si="2"/>
        <v>ILI AKN</v>
      </c>
      <c r="D170">
        <v>6</v>
      </c>
    </row>
    <row r="171" spans="1:4" x14ac:dyDescent="0.25">
      <c r="A171" t="s">
        <v>113</v>
      </c>
      <c r="B171" t="s">
        <v>113</v>
      </c>
      <c r="C171" t="str">
        <f t="shared" si="2"/>
        <v>DLG DLG</v>
      </c>
      <c r="D171">
        <v>6</v>
      </c>
    </row>
    <row r="172" spans="1:4" x14ac:dyDescent="0.25">
      <c r="A172" t="s">
        <v>426</v>
      </c>
      <c r="B172" t="s">
        <v>137</v>
      </c>
      <c r="C172" t="str">
        <f t="shared" si="2"/>
        <v>SHH OME</v>
      </c>
      <c r="D172">
        <v>6</v>
      </c>
    </row>
    <row r="173" spans="1:4" x14ac:dyDescent="0.25">
      <c r="A173" t="s">
        <v>135</v>
      </c>
      <c r="B173" t="s">
        <v>133</v>
      </c>
      <c r="C173" t="str">
        <f t="shared" si="2"/>
        <v>WRG SIT</v>
      </c>
      <c r="D173">
        <v>6</v>
      </c>
    </row>
    <row r="174" spans="1:4" x14ac:dyDescent="0.25">
      <c r="A174" t="s">
        <v>123</v>
      </c>
      <c r="B174" t="s">
        <v>394</v>
      </c>
      <c r="C174" t="str">
        <f t="shared" si="2"/>
        <v>SCC A1K</v>
      </c>
      <c r="D174">
        <v>5</v>
      </c>
    </row>
    <row r="175" spans="1:4" x14ac:dyDescent="0.25">
      <c r="A175" t="s">
        <v>115</v>
      </c>
      <c r="B175" t="s">
        <v>114</v>
      </c>
      <c r="C175" t="str">
        <f t="shared" si="2"/>
        <v>ADQ AKN</v>
      </c>
      <c r="D175">
        <v>5</v>
      </c>
    </row>
    <row r="176" spans="1:4" x14ac:dyDescent="0.25">
      <c r="A176" t="s">
        <v>407</v>
      </c>
      <c r="B176" t="s">
        <v>112</v>
      </c>
      <c r="C176" t="str">
        <f t="shared" si="2"/>
        <v>HUS ANC</v>
      </c>
      <c r="D176">
        <v>5</v>
      </c>
    </row>
    <row r="177" spans="1:4" x14ac:dyDescent="0.25">
      <c r="A177" t="s">
        <v>115</v>
      </c>
      <c r="B177" t="s">
        <v>119</v>
      </c>
      <c r="C177" t="str">
        <f t="shared" si="2"/>
        <v>ADQ ENA</v>
      </c>
      <c r="D177">
        <v>5</v>
      </c>
    </row>
    <row r="178" spans="1:4" x14ac:dyDescent="0.25">
      <c r="A178" t="s">
        <v>119</v>
      </c>
      <c r="B178" t="s">
        <v>119</v>
      </c>
      <c r="C178" t="str">
        <f t="shared" si="2"/>
        <v>ENA ENA</v>
      </c>
      <c r="D178">
        <v>5</v>
      </c>
    </row>
    <row r="179" spans="1:4" x14ac:dyDescent="0.25">
      <c r="A179" t="s">
        <v>124</v>
      </c>
      <c r="B179" t="s">
        <v>120</v>
      </c>
      <c r="C179" t="str">
        <f t="shared" si="2"/>
        <v>BET FAI</v>
      </c>
      <c r="D179">
        <v>5</v>
      </c>
    </row>
    <row r="180" spans="1:4" x14ac:dyDescent="0.25">
      <c r="A180" t="s">
        <v>420</v>
      </c>
      <c r="B180" t="s">
        <v>123</v>
      </c>
      <c r="C180" t="str">
        <f t="shared" si="2"/>
        <v>BTI SCC</v>
      </c>
      <c r="D180">
        <v>5</v>
      </c>
    </row>
    <row r="181" spans="1:4" x14ac:dyDescent="0.25">
      <c r="A181" t="s">
        <v>112</v>
      </c>
      <c r="B181" t="s">
        <v>416</v>
      </c>
      <c r="C181" t="str">
        <f t="shared" si="2"/>
        <v>ANC SYA</v>
      </c>
      <c r="D181">
        <v>5</v>
      </c>
    </row>
    <row r="182" spans="1:4" x14ac:dyDescent="0.25">
      <c r="A182" t="s">
        <v>112</v>
      </c>
      <c r="B182" t="s">
        <v>396</v>
      </c>
      <c r="C182" t="str">
        <f t="shared" si="2"/>
        <v>ANC AET</v>
      </c>
      <c r="D182">
        <v>4</v>
      </c>
    </row>
    <row r="183" spans="1:4" x14ac:dyDescent="0.25">
      <c r="A183" t="s">
        <v>114</v>
      </c>
      <c r="B183" t="s">
        <v>114</v>
      </c>
      <c r="C183" t="str">
        <f t="shared" si="2"/>
        <v>AKN AKN</v>
      </c>
      <c r="D183">
        <v>4</v>
      </c>
    </row>
    <row r="184" spans="1:4" x14ac:dyDescent="0.25">
      <c r="A184" t="s">
        <v>124</v>
      </c>
      <c r="B184" t="s">
        <v>114</v>
      </c>
      <c r="C184" t="str">
        <f t="shared" si="2"/>
        <v>BET AKN</v>
      </c>
      <c r="D184">
        <v>4</v>
      </c>
    </row>
    <row r="185" spans="1:4" x14ac:dyDescent="0.25">
      <c r="A185" t="s">
        <v>131</v>
      </c>
      <c r="B185" t="s">
        <v>114</v>
      </c>
      <c r="C185" t="str">
        <f t="shared" si="2"/>
        <v>KTN AKN</v>
      </c>
      <c r="D185">
        <v>4</v>
      </c>
    </row>
    <row r="186" spans="1:4" x14ac:dyDescent="0.25">
      <c r="A186" t="s">
        <v>402</v>
      </c>
      <c r="B186" t="s">
        <v>112</v>
      </c>
      <c r="C186" t="str">
        <f t="shared" si="2"/>
        <v>CDL ANC</v>
      </c>
      <c r="D186">
        <v>4</v>
      </c>
    </row>
    <row r="187" spans="1:4" x14ac:dyDescent="0.25">
      <c r="A187" t="s">
        <v>418</v>
      </c>
      <c r="B187" t="s">
        <v>112</v>
      </c>
      <c r="C187" t="str">
        <f t="shared" si="2"/>
        <v>WTK ANC</v>
      </c>
      <c r="D187">
        <v>4</v>
      </c>
    </row>
    <row r="188" spans="1:4" x14ac:dyDescent="0.25">
      <c r="A188" t="s">
        <v>114</v>
      </c>
      <c r="B188" t="s">
        <v>122</v>
      </c>
      <c r="C188" t="str">
        <f t="shared" si="2"/>
        <v>AKN ANI</v>
      </c>
      <c r="D188">
        <v>4</v>
      </c>
    </row>
    <row r="189" spans="1:4" x14ac:dyDescent="0.25">
      <c r="A189" t="s">
        <v>118</v>
      </c>
      <c r="B189" t="s">
        <v>124</v>
      </c>
      <c r="C189" t="str">
        <f t="shared" si="2"/>
        <v>KSM BET</v>
      </c>
      <c r="D189">
        <v>4</v>
      </c>
    </row>
    <row r="190" spans="1:4" x14ac:dyDescent="0.25">
      <c r="A190" t="s">
        <v>120</v>
      </c>
      <c r="B190" t="s">
        <v>420</v>
      </c>
      <c r="C190" t="str">
        <f t="shared" si="2"/>
        <v>FAI BTI</v>
      </c>
      <c r="D190">
        <v>4</v>
      </c>
    </row>
    <row r="191" spans="1:4" x14ac:dyDescent="0.25">
      <c r="A191" t="s">
        <v>123</v>
      </c>
      <c r="B191" t="s">
        <v>420</v>
      </c>
      <c r="C191" t="str">
        <f t="shared" si="2"/>
        <v>SCC BTI</v>
      </c>
      <c r="D191">
        <v>4</v>
      </c>
    </row>
    <row r="192" spans="1:4" x14ac:dyDescent="0.25">
      <c r="A192" t="s">
        <v>112</v>
      </c>
      <c r="B192" t="s">
        <v>402</v>
      </c>
      <c r="C192" t="str">
        <f t="shared" si="2"/>
        <v>ANC CDL</v>
      </c>
      <c r="D192">
        <v>4</v>
      </c>
    </row>
    <row r="193" spans="1:4" x14ac:dyDescent="0.25">
      <c r="A193" t="s">
        <v>420</v>
      </c>
      <c r="B193" t="s">
        <v>120</v>
      </c>
      <c r="C193" t="str">
        <f t="shared" si="2"/>
        <v>BTI FAI</v>
      </c>
      <c r="D193">
        <v>4</v>
      </c>
    </row>
    <row r="194" spans="1:4" x14ac:dyDescent="0.25">
      <c r="A194" t="s">
        <v>112</v>
      </c>
      <c r="B194" t="s">
        <v>407</v>
      </c>
      <c r="C194" t="str">
        <f t="shared" si="2"/>
        <v>ANC HUS</v>
      </c>
      <c r="D194">
        <v>4</v>
      </c>
    </row>
    <row r="195" spans="1:4" x14ac:dyDescent="0.25">
      <c r="A195" t="s">
        <v>124</v>
      </c>
      <c r="B195" t="s">
        <v>118</v>
      </c>
      <c r="C195" t="str">
        <f t="shared" si="2"/>
        <v>BET KSM</v>
      </c>
      <c r="D195">
        <v>4</v>
      </c>
    </row>
    <row r="196" spans="1:4" x14ac:dyDescent="0.25">
      <c r="A196" t="s">
        <v>117</v>
      </c>
      <c r="B196" t="s">
        <v>118</v>
      </c>
      <c r="C196" t="str">
        <f t="shared" si="2"/>
        <v>EMK KSM</v>
      </c>
      <c r="D196">
        <v>4</v>
      </c>
    </row>
    <row r="197" spans="1:4" x14ac:dyDescent="0.25">
      <c r="A197" t="s">
        <v>132</v>
      </c>
      <c r="B197" t="s">
        <v>131</v>
      </c>
      <c r="C197" t="str">
        <f t="shared" si="2"/>
        <v>PSG KTN</v>
      </c>
      <c r="D197">
        <v>4</v>
      </c>
    </row>
    <row r="198" spans="1:4" x14ac:dyDescent="0.25">
      <c r="A198" t="s">
        <v>117</v>
      </c>
      <c r="B198" t="s">
        <v>137</v>
      </c>
      <c r="C198" t="str">
        <f t="shared" ref="C198:C261" si="3">+A198&amp;" "&amp;B198</f>
        <v>EMK OME</v>
      </c>
      <c r="D198">
        <v>4</v>
      </c>
    </row>
    <row r="199" spans="1:4" x14ac:dyDescent="0.25">
      <c r="A199" t="s">
        <v>131</v>
      </c>
      <c r="B199" t="s">
        <v>132</v>
      </c>
      <c r="C199" t="str">
        <f t="shared" si="3"/>
        <v>KTN PSG</v>
      </c>
      <c r="D199">
        <v>4</v>
      </c>
    </row>
    <row r="200" spans="1:4" x14ac:dyDescent="0.25">
      <c r="A200" t="s">
        <v>123</v>
      </c>
      <c r="B200" t="s">
        <v>321</v>
      </c>
      <c r="C200" t="str">
        <f t="shared" si="3"/>
        <v>SCC RDB</v>
      </c>
      <c r="D200">
        <v>4</v>
      </c>
    </row>
    <row r="201" spans="1:4" x14ac:dyDescent="0.25">
      <c r="A201" t="s">
        <v>137</v>
      </c>
      <c r="B201" t="s">
        <v>426</v>
      </c>
      <c r="C201" t="str">
        <f t="shared" si="3"/>
        <v>OME SHH</v>
      </c>
      <c r="D201">
        <v>4</v>
      </c>
    </row>
    <row r="202" spans="1:4" x14ac:dyDescent="0.25">
      <c r="A202" t="s">
        <v>123</v>
      </c>
      <c r="B202" t="s">
        <v>398</v>
      </c>
      <c r="C202" t="str">
        <f t="shared" si="3"/>
        <v>SCC UTO</v>
      </c>
      <c r="D202">
        <v>4</v>
      </c>
    </row>
    <row r="203" spans="1:4" x14ac:dyDescent="0.25">
      <c r="A203" t="s">
        <v>112</v>
      </c>
      <c r="B203" t="s">
        <v>418</v>
      </c>
      <c r="C203" t="str">
        <f t="shared" si="3"/>
        <v>ANC WTK</v>
      </c>
      <c r="D203">
        <v>4</v>
      </c>
    </row>
    <row r="204" spans="1:4" x14ac:dyDescent="0.25">
      <c r="A204" t="s">
        <v>120</v>
      </c>
      <c r="B204" t="s">
        <v>323</v>
      </c>
      <c r="C204" t="str">
        <f t="shared" si="3"/>
        <v>FAI A20</v>
      </c>
      <c r="D204">
        <v>3</v>
      </c>
    </row>
    <row r="205" spans="1:4" x14ac:dyDescent="0.25">
      <c r="A205" t="s">
        <v>119</v>
      </c>
      <c r="B205" t="s">
        <v>115</v>
      </c>
      <c r="C205" t="str">
        <f t="shared" si="3"/>
        <v>ENA ADQ</v>
      </c>
      <c r="D205">
        <v>3</v>
      </c>
    </row>
    <row r="206" spans="1:4" x14ac:dyDescent="0.25">
      <c r="A206" t="s">
        <v>130</v>
      </c>
      <c r="B206" t="s">
        <v>112</v>
      </c>
      <c r="C206" t="str">
        <f t="shared" si="3"/>
        <v>ILI ANC</v>
      </c>
      <c r="D206">
        <v>3</v>
      </c>
    </row>
    <row r="207" spans="1:4" x14ac:dyDescent="0.25">
      <c r="A207" t="s">
        <v>338</v>
      </c>
      <c r="B207" t="s">
        <v>112</v>
      </c>
      <c r="C207" t="str">
        <f t="shared" si="3"/>
        <v>NUI ANC</v>
      </c>
      <c r="D207">
        <v>3</v>
      </c>
    </row>
    <row r="208" spans="1:4" x14ac:dyDescent="0.25">
      <c r="A208" t="s">
        <v>412</v>
      </c>
      <c r="B208" t="s">
        <v>112</v>
      </c>
      <c r="C208" t="str">
        <f t="shared" si="3"/>
        <v>PIZ ANC</v>
      </c>
      <c r="D208">
        <v>3</v>
      </c>
    </row>
    <row r="209" spans="1:4" x14ac:dyDescent="0.25">
      <c r="A209" t="s">
        <v>132</v>
      </c>
      <c r="B209" t="s">
        <v>112</v>
      </c>
      <c r="C209" t="str">
        <f t="shared" si="3"/>
        <v>PSG ANC</v>
      </c>
      <c r="D209">
        <v>3</v>
      </c>
    </row>
    <row r="210" spans="1:4" x14ac:dyDescent="0.25">
      <c r="A210" t="s">
        <v>417</v>
      </c>
      <c r="B210" t="s">
        <v>112</v>
      </c>
      <c r="C210" t="str">
        <f t="shared" si="3"/>
        <v>TLJ ANC</v>
      </c>
      <c r="D210">
        <v>3</v>
      </c>
    </row>
    <row r="211" spans="1:4" x14ac:dyDescent="0.25">
      <c r="A211" t="s">
        <v>120</v>
      </c>
      <c r="B211" t="s">
        <v>122</v>
      </c>
      <c r="C211" t="str">
        <f t="shared" si="3"/>
        <v>FAI ANI</v>
      </c>
      <c r="D211">
        <v>3</v>
      </c>
    </row>
    <row r="212" spans="1:4" x14ac:dyDescent="0.25">
      <c r="A212" t="s">
        <v>120</v>
      </c>
      <c r="B212" t="s">
        <v>177</v>
      </c>
      <c r="C212" t="str">
        <f t="shared" si="3"/>
        <v>FAI EDF</v>
      </c>
      <c r="D212">
        <v>3</v>
      </c>
    </row>
    <row r="213" spans="1:4" x14ac:dyDescent="0.25">
      <c r="A213" t="s">
        <v>118</v>
      </c>
      <c r="B213" t="s">
        <v>117</v>
      </c>
      <c r="C213" t="str">
        <f t="shared" si="3"/>
        <v>KSM EMK</v>
      </c>
      <c r="D213">
        <v>3</v>
      </c>
    </row>
    <row r="214" spans="1:4" x14ac:dyDescent="0.25">
      <c r="A214" t="s">
        <v>115</v>
      </c>
      <c r="B214" t="s">
        <v>128</v>
      </c>
      <c r="C214" t="str">
        <f t="shared" si="3"/>
        <v>ADQ HOM</v>
      </c>
      <c r="D214">
        <v>3</v>
      </c>
    </row>
    <row r="215" spans="1:4" x14ac:dyDescent="0.25">
      <c r="A215" t="s">
        <v>398</v>
      </c>
      <c r="B215" t="s">
        <v>138</v>
      </c>
      <c r="C215" t="str">
        <f t="shared" si="3"/>
        <v>UTO OTZ</v>
      </c>
      <c r="D215">
        <v>3</v>
      </c>
    </row>
    <row r="216" spans="1:4" x14ac:dyDescent="0.25">
      <c r="A216" t="s">
        <v>137</v>
      </c>
      <c r="B216" t="s">
        <v>425</v>
      </c>
      <c r="C216" t="str">
        <f t="shared" si="3"/>
        <v>OME PHO</v>
      </c>
      <c r="D216">
        <v>3</v>
      </c>
    </row>
    <row r="217" spans="1:4" x14ac:dyDescent="0.25">
      <c r="A217" t="s">
        <v>112</v>
      </c>
      <c r="B217" t="s">
        <v>132</v>
      </c>
      <c r="C217" t="str">
        <f t="shared" si="3"/>
        <v>ANC PSG</v>
      </c>
      <c r="D217">
        <v>3</v>
      </c>
    </row>
    <row r="218" spans="1:4" x14ac:dyDescent="0.25">
      <c r="A218" t="s">
        <v>394</v>
      </c>
      <c r="B218" t="s">
        <v>123</v>
      </c>
      <c r="C218" t="str">
        <f t="shared" si="3"/>
        <v>A1K SCC</v>
      </c>
      <c r="D218">
        <v>3</v>
      </c>
    </row>
    <row r="219" spans="1:4" x14ac:dyDescent="0.25">
      <c r="A219" t="s">
        <v>399</v>
      </c>
      <c r="B219" t="s">
        <v>123</v>
      </c>
      <c r="C219" t="str">
        <f t="shared" si="3"/>
        <v>AIN SCC</v>
      </c>
      <c r="D219">
        <v>3</v>
      </c>
    </row>
    <row r="220" spans="1:4" x14ac:dyDescent="0.25">
      <c r="A220" t="s">
        <v>398</v>
      </c>
      <c r="B220" t="s">
        <v>123</v>
      </c>
      <c r="C220" t="str">
        <f t="shared" si="3"/>
        <v>UTO SCC</v>
      </c>
      <c r="D220">
        <v>3</v>
      </c>
    </row>
    <row r="221" spans="1:4" x14ac:dyDescent="0.25">
      <c r="A221" t="s">
        <v>113</v>
      </c>
      <c r="B221" t="s">
        <v>166</v>
      </c>
      <c r="C221" t="str">
        <f t="shared" si="3"/>
        <v>DLG SNP</v>
      </c>
      <c r="D221">
        <v>3</v>
      </c>
    </row>
    <row r="222" spans="1:4" x14ac:dyDescent="0.25">
      <c r="A222" t="s">
        <v>113</v>
      </c>
      <c r="B222" t="s">
        <v>415</v>
      </c>
      <c r="C222" t="str">
        <f t="shared" si="3"/>
        <v>DLG SVW</v>
      </c>
      <c r="D222">
        <v>3</v>
      </c>
    </row>
    <row r="223" spans="1:4" x14ac:dyDescent="0.25">
      <c r="A223" t="s">
        <v>112</v>
      </c>
      <c r="B223" t="s">
        <v>417</v>
      </c>
      <c r="C223" t="str">
        <f t="shared" si="3"/>
        <v>ANC TLJ</v>
      </c>
      <c r="D223">
        <v>3</v>
      </c>
    </row>
    <row r="224" spans="1:4" x14ac:dyDescent="0.25">
      <c r="A224" t="s">
        <v>115</v>
      </c>
      <c r="B224" t="s">
        <v>139</v>
      </c>
      <c r="C224" t="str">
        <f t="shared" si="3"/>
        <v>ADQ UNK</v>
      </c>
      <c r="D224">
        <v>3</v>
      </c>
    </row>
    <row r="225" spans="1:4" x14ac:dyDescent="0.25">
      <c r="A225" t="s">
        <v>112</v>
      </c>
      <c r="B225" t="s">
        <v>134</v>
      </c>
      <c r="C225" t="str">
        <f t="shared" si="3"/>
        <v>ANC YAK</v>
      </c>
      <c r="D225">
        <v>3</v>
      </c>
    </row>
    <row r="226" spans="1:4" x14ac:dyDescent="0.25">
      <c r="A226" t="s">
        <v>168</v>
      </c>
      <c r="B226" t="s">
        <v>115</v>
      </c>
      <c r="C226" t="str">
        <f t="shared" si="3"/>
        <v>CDB ADQ</v>
      </c>
      <c r="D226">
        <v>2</v>
      </c>
    </row>
    <row r="227" spans="1:4" x14ac:dyDescent="0.25">
      <c r="A227" t="s">
        <v>164</v>
      </c>
      <c r="B227" t="s">
        <v>115</v>
      </c>
      <c r="C227" t="str">
        <f t="shared" si="3"/>
        <v>DUT ADQ</v>
      </c>
      <c r="D227">
        <v>2</v>
      </c>
    </row>
    <row r="228" spans="1:4" x14ac:dyDescent="0.25">
      <c r="A228" t="s">
        <v>398</v>
      </c>
      <c r="B228" t="s">
        <v>396</v>
      </c>
      <c r="C228" t="str">
        <f t="shared" si="3"/>
        <v>UTO AET</v>
      </c>
      <c r="D228">
        <v>2</v>
      </c>
    </row>
    <row r="229" spans="1:4" x14ac:dyDescent="0.25">
      <c r="A229" t="s">
        <v>123</v>
      </c>
      <c r="B229" t="s">
        <v>399</v>
      </c>
      <c r="C229" t="str">
        <f t="shared" si="3"/>
        <v>SCC AIN</v>
      </c>
      <c r="D229">
        <v>2</v>
      </c>
    </row>
    <row r="230" spans="1:4" x14ac:dyDescent="0.25">
      <c r="A230" t="s">
        <v>166</v>
      </c>
      <c r="B230" t="s">
        <v>114</v>
      </c>
      <c r="C230" t="str">
        <f t="shared" si="3"/>
        <v>SNP AKN</v>
      </c>
      <c r="D230">
        <v>2</v>
      </c>
    </row>
    <row r="231" spans="1:4" x14ac:dyDescent="0.25">
      <c r="A231" t="s">
        <v>123</v>
      </c>
      <c r="B231" t="s">
        <v>400</v>
      </c>
      <c r="C231" t="str">
        <f t="shared" si="3"/>
        <v>SCC AKP</v>
      </c>
      <c r="D231">
        <v>2</v>
      </c>
    </row>
    <row r="232" spans="1:4" x14ac:dyDescent="0.25">
      <c r="A232" t="s">
        <v>394</v>
      </c>
      <c r="B232" t="s">
        <v>112</v>
      </c>
      <c r="C232" t="str">
        <f t="shared" si="3"/>
        <v>A1K ANC</v>
      </c>
      <c r="D232">
        <v>2</v>
      </c>
    </row>
    <row r="233" spans="1:4" x14ac:dyDescent="0.25">
      <c r="A233" t="s">
        <v>404</v>
      </c>
      <c r="B233" t="s">
        <v>112</v>
      </c>
      <c r="C233" t="str">
        <f t="shared" si="3"/>
        <v>FLT ANC</v>
      </c>
      <c r="D233">
        <v>2</v>
      </c>
    </row>
    <row r="234" spans="1:4" x14ac:dyDescent="0.25">
      <c r="A234" t="s">
        <v>408</v>
      </c>
      <c r="B234" t="s">
        <v>112</v>
      </c>
      <c r="C234" t="str">
        <f t="shared" si="3"/>
        <v>IAN ANC</v>
      </c>
      <c r="D234">
        <v>2</v>
      </c>
    </row>
    <row r="235" spans="1:4" x14ac:dyDescent="0.25">
      <c r="A235" t="s">
        <v>409</v>
      </c>
      <c r="B235" t="s">
        <v>112</v>
      </c>
      <c r="C235" t="str">
        <f t="shared" si="3"/>
        <v>LKK ANC</v>
      </c>
      <c r="D235">
        <v>2</v>
      </c>
    </row>
    <row r="236" spans="1:4" x14ac:dyDescent="0.25">
      <c r="A236" t="s">
        <v>410</v>
      </c>
      <c r="B236" t="s">
        <v>112</v>
      </c>
      <c r="C236" t="str">
        <f t="shared" si="3"/>
        <v>LUR ANC</v>
      </c>
      <c r="D236">
        <v>2</v>
      </c>
    </row>
    <row r="237" spans="1:4" x14ac:dyDescent="0.25">
      <c r="A237" t="s">
        <v>414</v>
      </c>
      <c r="B237" t="s">
        <v>112</v>
      </c>
      <c r="C237" t="str">
        <f t="shared" si="3"/>
        <v>SHG ANC</v>
      </c>
      <c r="D237">
        <v>2</v>
      </c>
    </row>
    <row r="238" spans="1:4" x14ac:dyDescent="0.25">
      <c r="A238" t="s">
        <v>117</v>
      </c>
      <c r="B238" t="s">
        <v>124</v>
      </c>
      <c r="C238" t="str">
        <f t="shared" si="3"/>
        <v>EMK BET</v>
      </c>
      <c r="D238">
        <v>2</v>
      </c>
    </row>
    <row r="239" spans="1:4" x14ac:dyDescent="0.25">
      <c r="A239" t="s">
        <v>119</v>
      </c>
      <c r="B239" t="s">
        <v>124</v>
      </c>
      <c r="C239" t="str">
        <f t="shared" si="3"/>
        <v>ENA BET</v>
      </c>
      <c r="D239">
        <v>2</v>
      </c>
    </row>
    <row r="240" spans="1:4" x14ac:dyDescent="0.25">
      <c r="A240" t="s">
        <v>137</v>
      </c>
      <c r="B240" t="s">
        <v>124</v>
      </c>
      <c r="C240" t="str">
        <f t="shared" si="3"/>
        <v>OME BET</v>
      </c>
      <c r="D240">
        <v>2</v>
      </c>
    </row>
    <row r="241" spans="1:4" x14ac:dyDescent="0.25">
      <c r="A241" t="s">
        <v>165</v>
      </c>
      <c r="B241" t="s">
        <v>124</v>
      </c>
      <c r="C241" t="str">
        <f t="shared" si="3"/>
        <v>SDP BET</v>
      </c>
      <c r="D241">
        <v>2</v>
      </c>
    </row>
    <row r="242" spans="1:4" x14ac:dyDescent="0.25">
      <c r="A242" t="s">
        <v>168</v>
      </c>
      <c r="B242" t="s">
        <v>168</v>
      </c>
      <c r="C242" t="str">
        <f t="shared" si="3"/>
        <v>CDB CDB</v>
      </c>
      <c r="D242">
        <v>2</v>
      </c>
    </row>
    <row r="243" spans="1:4" x14ac:dyDescent="0.25">
      <c r="A243" t="s">
        <v>112</v>
      </c>
      <c r="B243" t="s">
        <v>403</v>
      </c>
      <c r="C243" t="str">
        <f t="shared" si="3"/>
        <v>ANC CZF</v>
      </c>
      <c r="D243">
        <v>2</v>
      </c>
    </row>
    <row r="244" spans="1:4" x14ac:dyDescent="0.25">
      <c r="A244" t="s">
        <v>114</v>
      </c>
      <c r="B244" t="s">
        <v>164</v>
      </c>
      <c r="C244" t="str">
        <f t="shared" si="3"/>
        <v>AKN DUT</v>
      </c>
      <c r="D244">
        <v>2</v>
      </c>
    </row>
    <row r="245" spans="1:4" x14ac:dyDescent="0.25">
      <c r="A245" t="s">
        <v>177</v>
      </c>
      <c r="B245" t="s">
        <v>422</v>
      </c>
      <c r="C245" t="str">
        <f t="shared" si="3"/>
        <v>EDF EIL</v>
      </c>
      <c r="D245">
        <v>2</v>
      </c>
    </row>
    <row r="246" spans="1:4" x14ac:dyDescent="0.25">
      <c r="A246" t="s">
        <v>421</v>
      </c>
      <c r="B246" t="s">
        <v>120</v>
      </c>
      <c r="C246" t="str">
        <f t="shared" si="3"/>
        <v>FYU FAI</v>
      </c>
      <c r="D246">
        <v>2</v>
      </c>
    </row>
    <row r="247" spans="1:4" x14ac:dyDescent="0.25">
      <c r="A247" t="s">
        <v>128</v>
      </c>
      <c r="B247" t="s">
        <v>120</v>
      </c>
      <c r="C247" t="str">
        <f t="shared" si="3"/>
        <v>HOM FAI</v>
      </c>
      <c r="D247">
        <v>2</v>
      </c>
    </row>
    <row r="248" spans="1:4" x14ac:dyDescent="0.25">
      <c r="A248" t="s">
        <v>139</v>
      </c>
      <c r="B248" t="s">
        <v>120</v>
      </c>
      <c r="C248" t="str">
        <f t="shared" si="3"/>
        <v>UNK FAI</v>
      </c>
      <c r="D248">
        <v>2</v>
      </c>
    </row>
    <row r="249" spans="1:4" x14ac:dyDescent="0.25">
      <c r="A249" t="s">
        <v>112</v>
      </c>
      <c r="B249" t="s">
        <v>404</v>
      </c>
      <c r="C249" t="str">
        <f t="shared" si="3"/>
        <v>ANC FLT</v>
      </c>
      <c r="D249">
        <v>2</v>
      </c>
    </row>
    <row r="250" spans="1:4" x14ac:dyDescent="0.25">
      <c r="A250" t="s">
        <v>112</v>
      </c>
      <c r="B250" t="s">
        <v>408</v>
      </c>
      <c r="C250" t="str">
        <f t="shared" si="3"/>
        <v>ANC IAN</v>
      </c>
      <c r="D250">
        <v>2</v>
      </c>
    </row>
    <row r="251" spans="1:4" x14ac:dyDescent="0.25">
      <c r="A251" t="s">
        <v>112</v>
      </c>
      <c r="B251" t="s">
        <v>409</v>
      </c>
      <c r="C251" t="str">
        <f t="shared" si="3"/>
        <v>ANC LKK</v>
      </c>
      <c r="D251">
        <v>2</v>
      </c>
    </row>
    <row r="252" spans="1:4" x14ac:dyDescent="0.25">
      <c r="A252" t="s">
        <v>112</v>
      </c>
      <c r="B252" t="s">
        <v>410</v>
      </c>
      <c r="C252" t="str">
        <f t="shared" si="3"/>
        <v>ANC LUR</v>
      </c>
      <c r="D252">
        <v>2</v>
      </c>
    </row>
    <row r="253" spans="1:4" x14ac:dyDescent="0.25">
      <c r="A253" t="s">
        <v>112</v>
      </c>
      <c r="B253" t="s">
        <v>338</v>
      </c>
      <c r="C253" t="str">
        <f t="shared" si="3"/>
        <v>ANC NUI</v>
      </c>
      <c r="D253">
        <v>2</v>
      </c>
    </row>
    <row r="254" spans="1:4" x14ac:dyDescent="0.25">
      <c r="A254" t="s">
        <v>115</v>
      </c>
      <c r="B254" t="s">
        <v>137</v>
      </c>
      <c r="C254" t="str">
        <f t="shared" si="3"/>
        <v>ADQ OME</v>
      </c>
      <c r="D254">
        <v>2</v>
      </c>
    </row>
    <row r="255" spans="1:4" x14ac:dyDescent="0.25">
      <c r="A255" t="s">
        <v>124</v>
      </c>
      <c r="B255" t="s">
        <v>137</v>
      </c>
      <c r="C255" t="str">
        <f t="shared" si="3"/>
        <v>BET OME</v>
      </c>
      <c r="D255">
        <v>2</v>
      </c>
    </row>
    <row r="256" spans="1:4" x14ac:dyDescent="0.25">
      <c r="A256" t="s">
        <v>136</v>
      </c>
      <c r="B256" t="s">
        <v>137</v>
      </c>
      <c r="C256" t="str">
        <f t="shared" si="3"/>
        <v>MCG OME</v>
      </c>
      <c r="D256">
        <v>2</v>
      </c>
    </row>
    <row r="257" spans="1:4" x14ac:dyDescent="0.25">
      <c r="A257" t="s">
        <v>123</v>
      </c>
      <c r="B257" t="s">
        <v>412</v>
      </c>
      <c r="C257" t="str">
        <f t="shared" si="3"/>
        <v>SCC PIZ</v>
      </c>
      <c r="D257">
        <v>2</v>
      </c>
    </row>
    <row r="258" spans="1:4" x14ac:dyDescent="0.25">
      <c r="A258" t="s">
        <v>398</v>
      </c>
      <c r="B258" t="s">
        <v>321</v>
      </c>
      <c r="C258" t="str">
        <f t="shared" si="3"/>
        <v>UTO RDB</v>
      </c>
      <c r="D258">
        <v>2</v>
      </c>
    </row>
    <row r="259" spans="1:4" x14ac:dyDescent="0.25">
      <c r="A259" t="s">
        <v>124</v>
      </c>
      <c r="B259" t="s">
        <v>166</v>
      </c>
      <c r="C259" t="str">
        <f t="shared" si="3"/>
        <v>BET SNP</v>
      </c>
      <c r="D259">
        <v>2</v>
      </c>
    </row>
    <row r="260" spans="1:4" x14ac:dyDescent="0.25">
      <c r="A260" t="s">
        <v>417</v>
      </c>
      <c r="B260" t="s">
        <v>415</v>
      </c>
      <c r="C260" t="str">
        <f t="shared" si="3"/>
        <v>TLJ SVW</v>
      </c>
      <c r="D260">
        <v>2</v>
      </c>
    </row>
    <row r="261" spans="1:4" x14ac:dyDescent="0.25">
      <c r="A261" t="s">
        <v>119</v>
      </c>
      <c r="B261" t="s">
        <v>139</v>
      </c>
      <c r="C261" t="str">
        <f t="shared" si="3"/>
        <v>ENA UNK</v>
      </c>
      <c r="D261">
        <v>2</v>
      </c>
    </row>
    <row r="262" spans="1:4" x14ac:dyDescent="0.25">
      <c r="A262" t="s">
        <v>123</v>
      </c>
      <c r="B262" t="s">
        <v>139</v>
      </c>
      <c r="C262" t="str">
        <f t="shared" ref="C262:C325" si="4">+A262&amp;" "&amp;B262</f>
        <v>SCC UNK</v>
      </c>
      <c r="D262">
        <v>2</v>
      </c>
    </row>
    <row r="263" spans="1:4" x14ac:dyDescent="0.25">
      <c r="A263" t="s">
        <v>112</v>
      </c>
      <c r="B263" t="s">
        <v>135</v>
      </c>
      <c r="C263" t="str">
        <f t="shared" si="4"/>
        <v>ANC WRG</v>
      </c>
      <c r="D263">
        <v>2</v>
      </c>
    </row>
    <row r="264" spans="1:4" x14ac:dyDescent="0.25">
      <c r="A264" t="s">
        <v>112</v>
      </c>
      <c r="B264" t="s">
        <v>395</v>
      </c>
      <c r="C264" t="str">
        <f t="shared" si="4"/>
        <v>ANC AA8</v>
      </c>
      <c r="D264">
        <v>1</v>
      </c>
    </row>
    <row r="265" spans="1:4" x14ac:dyDescent="0.25">
      <c r="A265" t="s">
        <v>114</v>
      </c>
      <c r="B265" t="s">
        <v>115</v>
      </c>
      <c r="C265" t="str">
        <f t="shared" si="4"/>
        <v>AKN ADQ</v>
      </c>
      <c r="D265">
        <v>1</v>
      </c>
    </row>
    <row r="266" spans="1:4" x14ac:dyDescent="0.25">
      <c r="A266" t="s">
        <v>128</v>
      </c>
      <c r="B266" t="s">
        <v>115</v>
      </c>
      <c r="C266" t="str">
        <f t="shared" si="4"/>
        <v>HOM ADQ</v>
      </c>
      <c r="D266">
        <v>1</v>
      </c>
    </row>
    <row r="267" spans="1:4" x14ac:dyDescent="0.25">
      <c r="A267" t="s">
        <v>127</v>
      </c>
      <c r="B267" t="s">
        <v>115</v>
      </c>
      <c r="C267" t="str">
        <f t="shared" si="4"/>
        <v>JNU ADQ</v>
      </c>
      <c r="D267">
        <v>1</v>
      </c>
    </row>
    <row r="268" spans="1:4" x14ac:dyDescent="0.25">
      <c r="A268" t="s">
        <v>120</v>
      </c>
      <c r="B268" t="s">
        <v>396</v>
      </c>
      <c r="C268" t="str">
        <f t="shared" si="4"/>
        <v>FAI AET</v>
      </c>
      <c r="D268">
        <v>1</v>
      </c>
    </row>
    <row r="269" spans="1:4" x14ac:dyDescent="0.25">
      <c r="A269" t="s">
        <v>397</v>
      </c>
      <c r="B269" t="s">
        <v>396</v>
      </c>
      <c r="C269" t="str">
        <f t="shared" si="4"/>
        <v>KYU AET</v>
      </c>
      <c r="D269">
        <v>1</v>
      </c>
    </row>
    <row r="270" spans="1:4" x14ac:dyDescent="0.25">
      <c r="A270" t="s">
        <v>112</v>
      </c>
      <c r="B270" t="s">
        <v>399</v>
      </c>
      <c r="C270" t="str">
        <f t="shared" si="4"/>
        <v>ANC AIN</v>
      </c>
      <c r="D270">
        <v>1</v>
      </c>
    </row>
    <row r="271" spans="1:4" x14ac:dyDescent="0.25">
      <c r="A271" t="s">
        <v>122</v>
      </c>
      <c r="B271" t="s">
        <v>114</v>
      </c>
      <c r="C271" t="str">
        <f t="shared" si="4"/>
        <v>ANI AKN</v>
      </c>
      <c r="D271">
        <v>1</v>
      </c>
    </row>
    <row r="272" spans="1:4" x14ac:dyDescent="0.25">
      <c r="A272" t="s">
        <v>165</v>
      </c>
      <c r="B272" t="s">
        <v>114</v>
      </c>
      <c r="C272" t="str">
        <f t="shared" si="4"/>
        <v>SDP AKN</v>
      </c>
      <c r="D272">
        <v>1</v>
      </c>
    </row>
    <row r="273" spans="1:4" x14ac:dyDescent="0.25">
      <c r="A273" t="s">
        <v>323</v>
      </c>
      <c r="B273" t="s">
        <v>112</v>
      </c>
      <c r="C273" t="str">
        <f t="shared" si="4"/>
        <v>A20 ANC</v>
      </c>
      <c r="D273">
        <v>1</v>
      </c>
    </row>
    <row r="274" spans="1:4" x14ac:dyDescent="0.25">
      <c r="A274" t="s">
        <v>395</v>
      </c>
      <c r="B274" t="s">
        <v>112</v>
      </c>
      <c r="C274" t="str">
        <f t="shared" si="4"/>
        <v>AA8 ANC</v>
      </c>
      <c r="D274">
        <v>1</v>
      </c>
    </row>
    <row r="275" spans="1:4" x14ac:dyDescent="0.25">
      <c r="A275" t="s">
        <v>403</v>
      </c>
      <c r="B275" t="s">
        <v>112</v>
      </c>
      <c r="C275" t="str">
        <f t="shared" si="4"/>
        <v>CZF ANC</v>
      </c>
      <c r="D275">
        <v>1</v>
      </c>
    </row>
    <row r="276" spans="1:4" x14ac:dyDescent="0.25">
      <c r="A276" t="s">
        <v>406</v>
      </c>
      <c r="B276" t="s">
        <v>112</v>
      </c>
      <c r="C276" t="str">
        <f t="shared" si="4"/>
        <v>HCR ANC</v>
      </c>
      <c r="D276">
        <v>1</v>
      </c>
    </row>
    <row r="277" spans="1:4" x14ac:dyDescent="0.25">
      <c r="A277" t="s">
        <v>411</v>
      </c>
      <c r="B277" t="s">
        <v>112</v>
      </c>
      <c r="C277" t="str">
        <f t="shared" si="4"/>
        <v>ORV ANC</v>
      </c>
      <c r="D277">
        <v>1</v>
      </c>
    </row>
    <row r="278" spans="1:4" x14ac:dyDescent="0.25">
      <c r="A278" t="s">
        <v>413</v>
      </c>
      <c r="B278" t="s">
        <v>112</v>
      </c>
      <c r="C278" t="str">
        <f t="shared" si="4"/>
        <v>PTU ANC</v>
      </c>
      <c r="D278">
        <v>1</v>
      </c>
    </row>
    <row r="279" spans="1:4" x14ac:dyDescent="0.25">
      <c r="A279" t="s">
        <v>389</v>
      </c>
      <c r="B279" t="s">
        <v>112</v>
      </c>
      <c r="C279" t="str">
        <f t="shared" si="4"/>
        <v>SOV ANC</v>
      </c>
      <c r="D279">
        <v>1</v>
      </c>
    </row>
    <row r="280" spans="1:4" x14ac:dyDescent="0.25">
      <c r="A280" t="s">
        <v>416</v>
      </c>
      <c r="B280" t="s">
        <v>112</v>
      </c>
      <c r="C280" t="str">
        <f t="shared" si="4"/>
        <v>SYA ANC</v>
      </c>
      <c r="D280">
        <v>1</v>
      </c>
    </row>
    <row r="281" spans="1:4" x14ac:dyDescent="0.25">
      <c r="A281" t="s">
        <v>419</v>
      </c>
      <c r="B281" t="s">
        <v>112</v>
      </c>
      <c r="C281" t="str">
        <f t="shared" si="4"/>
        <v>ZNC ANC</v>
      </c>
      <c r="D281">
        <v>1</v>
      </c>
    </row>
    <row r="282" spans="1:4" x14ac:dyDescent="0.25">
      <c r="A282" t="s">
        <v>122</v>
      </c>
      <c r="B282" t="s">
        <v>122</v>
      </c>
      <c r="C282" t="str">
        <f t="shared" si="4"/>
        <v>ANI ANI</v>
      </c>
      <c r="D282">
        <v>1</v>
      </c>
    </row>
    <row r="283" spans="1:4" x14ac:dyDescent="0.25">
      <c r="A283" t="s">
        <v>124</v>
      </c>
      <c r="B283" t="s">
        <v>124</v>
      </c>
      <c r="C283" t="str">
        <f t="shared" si="4"/>
        <v>BET BET</v>
      </c>
      <c r="D283">
        <v>1</v>
      </c>
    </row>
    <row r="284" spans="1:4" x14ac:dyDescent="0.25">
      <c r="A284" t="s">
        <v>403</v>
      </c>
      <c r="B284" t="s">
        <v>124</v>
      </c>
      <c r="C284" t="str">
        <f t="shared" si="4"/>
        <v>CZF BET</v>
      </c>
      <c r="D284">
        <v>1</v>
      </c>
    </row>
    <row r="285" spans="1:4" x14ac:dyDescent="0.25">
      <c r="A285" t="s">
        <v>130</v>
      </c>
      <c r="B285" t="s">
        <v>124</v>
      </c>
      <c r="C285" t="str">
        <f t="shared" si="4"/>
        <v>ILI BET</v>
      </c>
      <c r="D285">
        <v>1</v>
      </c>
    </row>
    <row r="286" spans="1:4" x14ac:dyDescent="0.25">
      <c r="A286" t="s">
        <v>136</v>
      </c>
      <c r="B286" t="s">
        <v>124</v>
      </c>
      <c r="C286" t="str">
        <f t="shared" si="4"/>
        <v>MCG BET</v>
      </c>
      <c r="D286">
        <v>1</v>
      </c>
    </row>
    <row r="287" spans="1:4" x14ac:dyDescent="0.25">
      <c r="A287" t="s">
        <v>138</v>
      </c>
      <c r="B287" t="s">
        <v>124</v>
      </c>
      <c r="C287" t="str">
        <f t="shared" si="4"/>
        <v>OTZ BET</v>
      </c>
      <c r="D287">
        <v>1</v>
      </c>
    </row>
    <row r="288" spans="1:4" x14ac:dyDescent="0.25">
      <c r="A288" t="s">
        <v>415</v>
      </c>
      <c r="B288" t="s">
        <v>124</v>
      </c>
      <c r="C288" t="str">
        <f t="shared" si="4"/>
        <v>SVW BET</v>
      </c>
      <c r="D288">
        <v>1</v>
      </c>
    </row>
    <row r="289" spans="1:4" x14ac:dyDescent="0.25">
      <c r="A289" t="s">
        <v>323</v>
      </c>
      <c r="B289" t="s">
        <v>121</v>
      </c>
      <c r="C289" t="str">
        <f t="shared" si="4"/>
        <v>A20 BRW</v>
      </c>
      <c r="D289">
        <v>1</v>
      </c>
    </row>
    <row r="290" spans="1:4" x14ac:dyDescent="0.25">
      <c r="A290" t="s">
        <v>115</v>
      </c>
      <c r="B290" t="s">
        <v>121</v>
      </c>
      <c r="C290" t="str">
        <f t="shared" si="4"/>
        <v>ADQ BRW</v>
      </c>
      <c r="D290">
        <v>1</v>
      </c>
    </row>
    <row r="291" spans="1:4" x14ac:dyDescent="0.25">
      <c r="A291" t="s">
        <v>121</v>
      </c>
      <c r="B291" t="s">
        <v>121</v>
      </c>
      <c r="C291" t="str">
        <f t="shared" si="4"/>
        <v>BRW BRW</v>
      </c>
      <c r="D291">
        <v>1</v>
      </c>
    </row>
    <row r="292" spans="1:4" x14ac:dyDescent="0.25">
      <c r="A292" t="s">
        <v>338</v>
      </c>
      <c r="B292" t="s">
        <v>121</v>
      </c>
      <c r="C292" t="str">
        <f t="shared" si="4"/>
        <v>NUI BRW</v>
      </c>
      <c r="D292">
        <v>1</v>
      </c>
    </row>
    <row r="293" spans="1:4" x14ac:dyDescent="0.25">
      <c r="A293" t="s">
        <v>398</v>
      </c>
      <c r="B293" t="s">
        <v>121</v>
      </c>
      <c r="C293" t="str">
        <f t="shared" si="4"/>
        <v>UTO BRW</v>
      </c>
      <c r="D293">
        <v>1</v>
      </c>
    </row>
    <row r="294" spans="1:4" x14ac:dyDescent="0.25">
      <c r="A294" t="s">
        <v>112</v>
      </c>
      <c r="B294" t="s">
        <v>420</v>
      </c>
      <c r="C294" t="str">
        <f t="shared" si="4"/>
        <v>ANC BTI</v>
      </c>
      <c r="D294">
        <v>1</v>
      </c>
    </row>
    <row r="295" spans="1:4" x14ac:dyDescent="0.25">
      <c r="A295" t="s">
        <v>177</v>
      </c>
      <c r="B295" t="s">
        <v>168</v>
      </c>
      <c r="C295" t="str">
        <f t="shared" si="4"/>
        <v>EDF CDB</v>
      </c>
      <c r="D295">
        <v>1</v>
      </c>
    </row>
    <row r="296" spans="1:4" x14ac:dyDescent="0.25">
      <c r="A296" t="s">
        <v>416</v>
      </c>
      <c r="B296" t="s">
        <v>129</v>
      </c>
      <c r="C296" t="str">
        <f t="shared" si="4"/>
        <v>SYA CDV</v>
      </c>
      <c r="D296">
        <v>1</v>
      </c>
    </row>
    <row r="297" spans="1:4" x14ac:dyDescent="0.25">
      <c r="A297" t="s">
        <v>168</v>
      </c>
      <c r="B297" t="s">
        <v>113</v>
      </c>
      <c r="C297" t="str">
        <f t="shared" si="4"/>
        <v>CDB DLG</v>
      </c>
      <c r="D297">
        <v>1</v>
      </c>
    </row>
    <row r="298" spans="1:4" x14ac:dyDescent="0.25">
      <c r="A298" t="s">
        <v>130</v>
      </c>
      <c r="B298" t="s">
        <v>113</v>
      </c>
      <c r="C298" t="str">
        <f t="shared" si="4"/>
        <v>ILI DLG</v>
      </c>
      <c r="D298">
        <v>1</v>
      </c>
    </row>
    <row r="299" spans="1:4" x14ac:dyDescent="0.25">
      <c r="A299" t="s">
        <v>164</v>
      </c>
      <c r="B299" t="s">
        <v>164</v>
      </c>
      <c r="C299" t="str">
        <f t="shared" si="4"/>
        <v>DUT DUT</v>
      </c>
      <c r="D299">
        <v>1</v>
      </c>
    </row>
    <row r="300" spans="1:4" x14ac:dyDescent="0.25">
      <c r="A300" t="s">
        <v>168</v>
      </c>
      <c r="B300" t="s">
        <v>177</v>
      </c>
      <c r="C300" t="str">
        <f t="shared" si="4"/>
        <v>CDB EDF</v>
      </c>
      <c r="D300">
        <v>1</v>
      </c>
    </row>
    <row r="301" spans="1:4" x14ac:dyDescent="0.25">
      <c r="A301" t="s">
        <v>421</v>
      </c>
      <c r="B301" t="s">
        <v>177</v>
      </c>
      <c r="C301" t="str">
        <f t="shared" si="4"/>
        <v>FYU EDF</v>
      </c>
      <c r="D301">
        <v>1</v>
      </c>
    </row>
    <row r="302" spans="1:4" x14ac:dyDescent="0.25">
      <c r="A302" t="s">
        <v>415</v>
      </c>
      <c r="B302" t="s">
        <v>177</v>
      </c>
      <c r="C302" t="str">
        <f t="shared" si="4"/>
        <v>SVW EDF</v>
      </c>
      <c r="D302">
        <v>1</v>
      </c>
    </row>
    <row r="303" spans="1:4" x14ac:dyDescent="0.25">
      <c r="A303" t="s">
        <v>124</v>
      </c>
      <c r="B303" t="s">
        <v>117</v>
      </c>
      <c r="C303" t="str">
        <f t="shared" si="4"/>
        <v>BET EMK</v>
      </c>
      <c r="D303">
        <v>1</v>
      </c>
    </row>
    <row r="304" spans="1:4" x14ac:dyDescent="0.25">
      <c r="A304" t="s">
        <v>323</v>
      </c>
      <c r="B304" t="s">
        <v>119</v>
      </c>
      <c r="C304" t="str">
        <f t="shared" si="4"/>
        <v>A20 ENA</v>
      </c>
      <c r="D304">
        <v>1</v>
      </c>
    </row>
    <row r="305" spans="1:4" x14ac:dyDescent="0.25">
      <c r="A305" t="s">
        <v>131</v>
      </c>
      <c r="B305" t="s">
        <v>120</v>
      </c>
      <c r="C305" t="str">
        <f t="shared" si="4"/>
        <v>KTN FAI</v>
      </c>
      <c r="D305">
        <v>1</v>
      </c>
    </row>
    <row r="306" spans="1:4" x14ac:dyDescent="0.25">
      <c r="A306" t="s">
        <v>397</v>
      </c>
      <c r="B306" t="s">
        <v>120</v>
      </c>
      <c r="C306" t="str">
        <f t="shared" si="4"/>
        <v>KYU FAI</v>
      </c>
      <c r="D306">
        <v>1</v>
      </c>
    </row>
    <row r="307" spans="1:4" x14ac:dyDescent="0.25">
      <c r="A307" t="s">
        <v>137</v>
      </c>
      <c r="B307" t="s">
        <v>120</v>
      </c>
      <c r="C307" t="str">
        <f t="shared" si="4"/>
        <v>OME FAI</v>
      </c>
      <c r="D307">
        <v>1</v>
      </c>
    </row>
    <row r="308" spans="1:4" x14ac:dyDescent="0.25">
      <c r="A308" t="s">
        <v>112</v>
      </c>
      <c r="B308" t="s">
        <v>423</v>
      </c>
      <c r="C308" t="str">
        <f t="shared" si="4"/>
        <v>ANC FBK</v>
      </c>
      <c r="D308">
        <v>1</v>
      </c>
    </row>
    <row r="309" spans="1:4" x14ac:dyDescent="0.25">
      <c r="A309" t="s">
        <v>125</v>
      </c>
      <c r="B309" t="s">
        <v>423</v>
      </c>
      <c r="C309" t="str">
        <f t="shared" si="4"/>
        <v>GAL FBK</v>
      </c>
      <c r="D309">
        <v>1</v>
      </c>
    </row>
    <row r="310" spans="1:4" x14ac:dyDescent="0.25">
      <c r="A310" t="s">
        <v>123</v>
      </c>
      <c r="B310" t="s">
        <v>421</v>
      </c>
      <c r="C310" t="str">
        <f t="shared" si="4"/>
        <v>SCC FYU</v>
      </c>
      <c r="D310">
        <v>1</v>
      </c>
    </row>
    <row r="311" spans="1:4" x14ac:dyDescent="0.25">
      <c r="A311" t="s">
        <v>398</v>
      </c>
      <c r="B311" t="s">
        <v>421</v>
      </c>
      <c r="C311" t="str">
        <f t="shared" si="4"/>
        <v>UTO FYU</v>
      </c>
      <c r="D311">
        <v>1</v>
      </c>
    </row>
    <row r="312" spans="1:4" x14ac:dyDescent="0.25">
      <c r="A312" t="s">
        <v>139</v>
      </c>
      <c r="B312" t="s">
        <v>125</v>
      </c>
      <c r="C312" t="str">
        <f t="shared" si="4"/>
        <v>UNK GAL</v>
      </c>
      <c r="D312">
        <v>1</v>
      </c>
    </row>
    <row r="313" spans="1:4" x14ac:dyDescent="0.25">
      <c r="A313" t="s">
        <v>112</v>
      </c>
      <c r="B313" t="s">
        <v>424</v>
      </c>
      <c r="C313" t="str">
        <f t="shared" si="4"/>
        <v>ANC GAM</v>
      </c>
      <c r="D313">
        <v>1</v>
      </c>
    </row>
    <row r="314" spans="1:4" x14ac:dyDescent="0.25">
      <c r="A314" t="s">
        <v>138</v>
      </c>
      <c r="B314" t="s">
        <v>424</v>
      </c>
      <c r="C314" t="str">
        <f t="shared" si="4"/>
        <v>OTZ GAM</v>
      </c>
      <c r="D314">
        <v>1</v>
      </c>
    </row>
    <row r="315" spans="1:4" x14ac:dyDescent="0.25">
      <c r="A315" t="s">
        <v>112</v>
      </c>
      <c r="B315" t="s">
        <v>406</v>
      </c>
      <c r="C315" t="str">
        <f t="shared" si="4"/>
        <v>ANC HCR</v>
      </c>
      <c r="D315">
        <v>1</v>
      </c>
    </row>
    <row r="316" spans="1:4" x14ac:dyDescent="0.25">
      <c r="A316" t="s">
        <v>119</v>
      </c>
      <c r="B316" t="s">
        <v>128</v>
      </c>
      <c r="C316" t="str">
        <f t="shared" si="4"/>
        <v>ENA HOM</v>
      </c>
      <c r="D316">
        <v>1</v>
      </c>
    </row>
    <row r="317" spans="1:4" x14ac:dyDescent="0.25">
      <c r="A317" t="s">
        <v>120</v>
      </c>
      <c r="B317" t="s">
        <v>128</v>
      </c>
      <c r="C317" t="str">
        <f t="shared" si="4"/>
        <v>FAI HOM</v>
      </c>
      <c r="D317">
        <v>1</v>
      </c>
    </row>
    <row r="318" spans="1:4" x14ac:dyDescent="0.25">
      <c r="A318" t="s">
        <v>128</v>
      </c>
      <c r="B318" t="s">
        <v>128</v>
      </c>
      <c r="C318" t="str">
        <f t="shared" si="4"/>
        <v>HOM HOM</v>
      </c>
      <c r="D318">
        <v>1</v>
      </c>
    </row>
    <row r="319" spans="1:4" x14ac:dyDescent="0.25">
      <c r="A319" t="s">
        <v>123</v>
      </c>
      <c r="B319" t="s">
        <v>407</v>
      </c>
      <c r="C319" t="str">
        <f t="shared" si="4"/>
        <v>SCC HUS</v>
      </c>
      <c r="D319">
        <v>1</v>
      </c>
    </row>
    <row r="320" spans="1:4" x14ac:dyDescent="0.25">
      <c r="A320" t="s">
        <v>113</v>
      </c>
      <c r="B320" t="s">
        <v>130</v>
      </c>
      <c r="C320" t="str">
        <f t="shared" si="4"/>
        <v>DLG ILI</v>
      </c>
      <c r="D320">
        <v>1</v>
      </c>
    </row>
    <row r="321" spans="1:4" x14ac:dyDescent="0.25">
      <c r="A321" t="s">
        <v>119</v>
      </c>
      <c r="B321" t="s">
        <v>127</v>
      </c>
      <c r="C321" t="str">
        <f t="shared" si="4"/>
        <v>ENA JNU</v>
      </c>
      <c r="D321">
        <v>1</v>
      </c>
    </row>
    <row r="322" spans="1:4" x14ac:dyDescent="0.25">
      <c r="A322" t="s">
        <v>122</v>
      </c>
      <c r="B322" t="s">
        <v>118</v>
      </c>
      <c r="C322" t="str">
        <f t="shared" si="4"/>
        <v>ANI KSM</v>
      </c>
      <c r="D322">
        <v>1</v>
      </c>
    </row>
    <row r="323" spans="1:4" x14ac:dyDescent="0.25">
      <c r="A323" t="s">
        <v>120</v>
      </c>
      <c r="B323" t="s">
        <v>118</v>
      </c>
      <c r="C323" t="str">
        <f t="shared" si="4"/>
        <v>FAI KSM</v>
      </c>
      <c r="D323">
        <v>1</v>
      </c>
    </row>
    <row r="324" spans="1:4" x14ac:dyDescent="0.25">
      <c r="A324" t="s">
        <v>118</v>
      </c>
      <c r="B324" t="s">
        <v>118</v>
      </c>
      <c r="C324" t="str">
        <f t="shared" si="4"/>
        <v>KSM KSM</v>
      </c>
      <c r="D324">
        <v>1</v>
      </c>
    </row>
    <row r="325" spans="1:4" x14ac:dyDescent="0.25">
      <c r="A325" t="s">
        <v>136</v>
      </c>
      <c r="B325" t="s">
        <v>118</v>
      </c>
      <c r="C325" t="str">
        <f t="shared" si="4"/>
        <v>MCG KSM</v>
      </c>
      <c r="D325">
        <v>1</v>
      </c>
    </row>
    <row r="326" spans="1:4" x14ac:dyDescent="0.25">
      <c r="A326" t="s">
        <v>139</v>
      </c>
      <c r="B326" t="s">
        <v>118</v>
      </c>
      <c r="C326" t="str">
        <f t="shared" ref="C326:C371" si="5">+A326&amp;" "&amp;B326</f>
        <v>UNK KSM</v>
      </c>
      <c r="D326">
        <v>1</v>
      </c>
    </row>
    <row r="327" spans="1:4" x14ac:dyDescent="0.25">
      <c r="A327" t="s">
        <v>128</v>
      </c>
      <c r="B327" t="s">
        <v>131</v>
      </c>
      <c r="C327" t="str">
        <f t="shared" si="5"/>
        <v>HOM KTN</v>
      </c>
      <c r="D327">
        <v>1</v>
      </c>
    </row>
    <row r="328" spans="1:4" x14ac:dyDescent="0.25">
      <c r="A328" t="s">
        <v>112</v>
      </c>
      <c r="B328" t="s">
        <v>397</v>
      </c>
      <c r="C328" t="str">
        <f t="shared" si="5"/>
        <v>ANC KYU</v>
      </c>
      <c r="D328">
        <v>1</v>
      </c>
    </row>
    <row r="329" spans="1:4" x14ac:dyDescent="0.25">
      <c r="A329" t="s">
        <v>398</v>
      </c>
      <c r="B329" t="s">
        <v>397</v>
      </c>
      <c r="C329" t="str">
        <f t="shared" si="5"/>
        <v>UTO KYU</v>
      </c>
      <c r="D329">
        <v>1</v>
      </c>
    </row>
    <row r="330" spans="1:4" x14ac:dyDescent="0.25">
      <c r="A330" t="s">
        <v>122</v>
      </c>
      <c r="B330" t="s">
        <v>136</v>
      </c>
      <c r="C330" t="str">
        <f t="shared" si="5"/>
        <v>ANI MCG</v>
      </c>
      <c r="D330">
        <v>1</v>
      </c>
    </row>
    <row r="331" spans="1:4" x14ac:dyDescent="0.25">
      <c r="A331" t="s">
        <v>425</v>
      </c>
      <c r="B331" t="s">
        <v>338</v>
      </c>
      <c r="C331" t="str">
        <f t="shared" si="5"/>
        <v>PHO NUI</v>
      </c>
      <c r="D331">
        <v>1</v>
      </c>
    </row>
    <row r="332" spans="1:4" x14ac:dyDescent="0.25">
      <c r="A332" t="s">
        <v>114</v>
      </c>
      <c r="B332" t="s">
        <v>137</v>
      </c>
      <c r="C332" t="str">
        <f t="shared" si="5"/>
        <v>AKN OME</v>
      </c>
      <c r="D332">
        <v>1</v>
      </c>
    </row>
    <row r="333" spans="1:4" x14ac:dyDescent="0.25">
      <c r="A333" t="s">
        <v>129</v>
      </c>
      <c r="B333" t="s">
        <v>137</v>
      </c>
      <c r="C333" t="str">
        <f t="shared" si="5"/>
        <v>CDV OME</v>
      </c>
      <c r="D333">
        <v>1</v>
      </c>
    </row>
    <row r="334" spans="1:4" x14ac:dyDescent="0.25">
      <c r="A334" t="s">
        <v>119</v>
      </c>
      <c r="B334" t="s">
        <v>137</v>
      </c>
      <c r="C334" t="str">
        <f t="shared" si="5"/>
        <v>ENA OME</v>
      </c>
      <c r="D334">
        <v>1</v>
      </c>
    </row>
    <row r="335" spans="1:4" x14ac:dyDescent="0.25">
      <c r="A335" t="s">
        <v>165</v>
      </c>
      <c r="B335" t="s">
        <v>137</v>
      </c>
      <c r="C335" t="str">
        <f t="shared" si="5"/>
        <v>SDP OME</v>
      </c>
      <c r="D335">
        <v>1</v>
      </c>
    </row>
    <row r="336" spans="1:4" x14ac:dyDescent="0.25">
      <c r="A336" t="s">
        <v>398</v>
      </c>
      <c r="B336" t="s">
        <v>137</v>
      </c>
      <c r="C336" t="str">
        <f t="shared" si="5"/>
        <v>UTO OME</v>
      </c>
      <c r="D336">
        <v>1</v>
      </c>
    </row>
    <row r="337" spans="1:4" x14ac:dyDescent="0.25">
      <c r="A337" t="s">
        <v>112</v>
      </c>
      <c r="B337" t="s">
        <v>411</v>
      </c>
      <c r="C337" t="str">
        <f t="shared" si="5"/>
        <v>ANC ORV</v>
      </c>
      <c r="D337">
        <v>1</v>
      </c>
    </row>
    <row r="338" spans="1:4" x14ac:dyDescent="0.25">
      <c r="A338" t="s">
        <v>114</v>
      </c>
      <c r="B338" t="s">
        <v>138</v>
      </c>
      <c r="C338" t="str">
        <f t="shared" si="5"/>
        <v>AKN OTZ</v>
      </c>
      <c r="D338">
        <v>1</v>
      </c>
    </row>
    <row r="339" spans="1:4" x14ac:dyDescent="0.25">
      <c r="A339" t="s">
        <v>401</v>
      </c>
      <c r="B339" t="s">
        <v>138</v>
      </c>
      <c r="C339" t="str">
        <f t="shared" si="5"/>
        <v>BKC OTZ</v>
      </c>
      <c r="D339">
        <v>1</v>
      </c>
    </row>
    <row r="340" spans="1:4" x14ac:dyDescent="0.25">
      <c r="A340" t="s">
        <v>129</v>
      </c>
      <c r="B340" t="s">
        <v>138</v>
      </c>
      <c r="C340" t="str">
        <f t="shared" si="5"/>
        <v>CDV OTZ</v>
      </c>
      <c r="D340">
        <v>1</v>
      </c>
    </row>
    <row r="341" spans="1:4" x14ac:dyDescent="0.25">
      <c r="A341" t="s">
        <v>113</v>
      </c>
      <c r="B341" t="s">
        <v>138</v>
      </c>
      <c r="C341" t="str">
        <f t="shared" si="5"/>
        <v>DLG OTZ</v>
      </c>
      <c r="D341">
        <v>1</v>
      </c>
    </row>
    <row r="342" spans="1:4" x14ac:dyDescent="0.25">
      <c r="A342" t="s">
        <v>177</v>
      </c>
      <c r="B342" t="s">
        <v>138</v>
      </c>
      <c r="C342" t="str">
        <f t="shared" si="5"/>
        <v>EDF OTZ</v>
      </c>
      <c r="D342">
        <v>1</v>
      </c>
    </row>
    <row r="343" spans="1:4" x14ac:dyDescent="0.25">
      <c r="A343" t="s">
        <v>423</v>
      </c>
      <c r="B343" t="s">
        <v>138</v>
      </c>
      <c r="C343" t="str">
        <f t="shared" si="5"/>
        <v>FBK OTZ</v>
      </c>
      <c r="D343">
        <v>1</v>
      </c>
    </row>
    <row r="344" spans="1:4" x14ac:dyDescent="0.25">
      <c r="A344" t="s">
        <v>125</v>
      </c>
      <c r="B344" t="s">
        <v>138</v>
      </c>
      <c r="C344" t="str">
        <f t="shared" si="5"/>
        <v>GAL OTZ</v>
      </c>
      <c r="D344">
        <v>1</v>
      </c>
    </row>
    <row r="345" spans="1:4" x14ac:dyDescent="0.25">
      <c r="A345" t="s">
        <v>414</v>
      </c>
      <c r="B345" t="s">
        <v>138</v>
      </c>
      <c r="C345" t="str">
        <f t="shared" si="5"/>
        <v>SHG OTZ</v>
      </c>
      <c r="D345">
        <v>1</v>
      </c>
    </row>
    <row r="346" spans="1:4" x14ac:dyDescent="0.25">
      <c r="A346" t="s">
        <v>123</v>
      </c>
      <c r="B346" t="s">
        <v>425</v>
      </c>
      <c r="C346" t="str">
        <f t="shared" si="5"/>
        <v>SCC PHO</v>
      </c>
      <c r="D346">
        <v>1</v>
      </c>
    </row>
    <row r="347" spans="1:4" x14ac:dyDescent="0.25">
      <c r="A347" t="s">
        <v>112</v>
      </c>
      <c r="B347" t="s">
        <v>412</v>
      </c>
      <c r="C347" t="str">
        <f t="shared" si="5"/>
        <v>ANC PIZ</v>
      </c>
      <c r="D347">
        <v>1</v>
      </c>
    </row>
    <row r="348" spans="1:4" x14ac:dyDescent="0.25">
      <c r="A348" t="s">
        <v>112</v>
      </c>
      <c r="B348" t="s">
        <v>413</v>
      </c>
      <c r="C348" t="str">
        <f t="shared" si="5"/>
        <v>ANC PTU</v>
      </c>
      <c r="D348">
        <v>1</v>
      </c>
    </row>
    <row r="349" spans="1:4" x14ac:dyDescent="0.25">
      <c r="A349" t="s">
        <v>113</v>
      </c>
      <c r="B349" t="s">
        <v>321</v>
      </c>
      <c r="C349" t="str">
        <f t="shared" si="5"/>
        <v>DLG RDB</v>
      </c>
      <c r="D349">
        <v>1</v>
      </c>
    </row>
    <row r="350" spans="1:4" x14ac:dyDescent="0.25">
      <c r="A350" t="s">
        <v>138</v>
      </c>
      <c r="B350" t="s">
        <v>321</v>
      </c>
      <c r="C350" t="str">
        <f t="shared" si="5"/>
        <v>OTZ RDB</v>
      </c>
      <c r="D350">
        <v>1</v>
      </c>
    </row>
    <row r="351" spans="1:4" x14ac:dyDescent="0.25">
      <c r="A351" t="s">
        <v>396</v>
      </c>
      <c r="B351" t="s">
        <v>123</v>
      </c>
      <c r="C351" t="str">
        <f t="shared" si="5"/>
        <v>AET SCC</v>
      </c>
      <c r="D351">
        <v>1</v>
      </c>
    </row>
    <row r="352" spans="1:4" x14ac:dyDescent="0.25">
      <c r="A352" t="s">
        <v>400</v>
      </c>
      <c r="B352" t="s">
        <v>123</v>
      </c>
      <c r="C352" t="str">
        <f t="shared" si="5"/>
        <v>AKP SCC</v>
      </c>
      <c r="D352">
        <v>1</v>
      </c>
    </row>
    <row r="353" spans="1:4" x14ac:dyDescent="0.25">
      <c r="A353" t="s">
        <v>164</v>
      </c>
      <c r="B353" t="s">
        <v>165</v>
      </c>
      <c r="C353" t="str">
        <f t="shared" si="5"/>
        <v>DUT SDP</v>
      </c>
      <c r="D353">
        <v>1</v>
      </c>
    </row>
    <row r="354" spans="1:4" x14ac:dyDescent="0.25">
      <c r="A354" t="s">
        <v>112</v>
      </c>
      <c r="B354" t="s">
        <v>414</v>
      </c>
      <c r="C354" t="str">
        <f t="shared" si="5"/>
        <v>ANC SHG</v>
      </c>
      <c r="D354">
        <v>1</v>
      </c>
    </row>
    <row r="355" spans="1:4" x14ac:dyDescent="0.25">
      <c r="A355" t="s">
        <v>138</v>
      </c>
      <c r="B355" t="s">
        <v>414</v>
      </c>
      <c r="C355" t="str">
        <f t="shared" si="5"/>
        <v>OTZ SHG</v>
      </c>
      <c r="D355">
        <v>1</v>
      </c>
    </row>
    <row r="356" spans="1:4" x14ac:dyDescent="0.25">
      <c r="A356" t="s">
        <v>398</v>
      </c>
      <c r="B356" t="s">
        <v>414</v>
      </c>
      <c r="C356" t="str">
        <f t="shared" si="5"/>
        <v>UTO SHG</v>
      </c>
      <c r="D356">
        <v>1</v>
      </c>
    </row>
    <row r="357" spans="1:4" x14ac:dyDescent="0.25">
      <c r="A357" t="s">
        <v>112</v>
      </c>
      <c r="B357" t="s">
        <v>426</v>
      </c>
      <c r="C357" t="str">
        <f t="shared" si="5"/>
        <v>ANC SHH</v>
      </c>
      <c r="D357">
        <v>1</v>
      </c>
    </row>
    <row r="358" spans="1:4" x14ac:dyDescent="0.25">
      <c r="A358" t="s">
        <v>138</v>
      </c>
      <c r="B358" t="s">
        <v>426</v>
      </c>
      <c r="C358" t="str">
        <f t="shared" si="5"/>
        <v>OTZ SHH</v>
      </c>
      <c r="D358">
        <v>1</v>
      </c>
    </row>
    <row r="359" spans="1:4" x14ac:dyDescent="0.25">
      <c r="A359" t="s">
        <v>119</v>
      </c>
      <c r="B359" t="s">
        <v>133</v>
      </c>
      <c r="C359" t="str">
        <f t="shared" si="5"/>
        <v>ENA SIT</v>
      </c>
      <c r="D359">
        <v>1</v>
      </c>
    </row>
    <row r="360" spans="1:4" x14ac:dyDescent="0.25">
      <c r="A360" t="s">
        <v>134</v>
      </c>
      <c r="B360" t="s">
        <v>133</v>
      </c>
      <c r="C360" t="str">
        <f t="shared" si="5"/>
        <v>YAK SIT</v>
      </c>
      <c r="D360">
        <v>1</v>
      </c>
    </row>
    <row r="361" spans="1:4" x14ac:dyDescent="0.25">
      <c r="A361" t="s">
        <v>114</v>
      </c>
      <c r="B361" t="s">
        <v>166</v>
      </c>
      <c r="C361" t="str">
        <f t="shared" si="5"/>
        <v>AKN SNP</v>
      </c>
      <c r="D361">
        <v>1</v>
      </c>
    </row>
    <row r="362" spans="1:4" x14ac:dyDescent="0.25">
      <c r="A362" t="s">
        <v>130</v>
      </c>
      <c r="B362" t="s">
        <v>415</v>
      </c>
      <c r="C362" t="str">
        <f t="shared" si="5"/>
        <v>ILI SVW</v>
      </c>
      <c r="D362">
        <v>1</v>
      </c>
    </row>
    <row r="363" spans="1:4" x14ac:dyDescent="0.25">
      <c r="A363" t="s">
        <v>113</v>
      </c>
      <c r="B363" t="s">
        <v>417</v>
      </c>
      <c r="C363" t="str">
        <f t="shared" si="5"/>
        <v>DLG TLJ</v>
      </c>
      <c r="D363">
        <v>1</v>
      </c>
    </row>
    <row r="364" spans="1:4" x14ac:dyDescent="0.25">
      <c r="A364" t="s">
        <v>177</v>
      </c>
      <c r="B364" t="s">
        <v>417</v>
      </c>
      <c r="C364" t="str">
        <f t="shared" si="5"/>
        <v>EDF TLJ</v>
      </c>
      <c r="D364">
        <v>1</v>
      </c>
    </row>
    <row r="365" spans="1:4" x14ac:dyDescent="0.25">
      <c r="A365" t="s">
        <v>114</v>
      </c>
      <c r="B365" t="s">
        <v>139</v>
      </c>
      <c r="C365" t="str">
        <f t="shared" si="5"/>
        <v>AKN UNK</v>
      </c>
      <c r="D365">
        <v>1</v>
      </c>
    </row>
    <row r="366" spans="1:4" x14ac:dyDescent="0.25">
      <c r="A366" t="s">
        <v>118</v>
      </c>
      <c r="B366" t="s">
        <v>139</v>
      </c>
      <c r="C366" t="str">
        <f t="shared" si="5"/>
        <v>KSM UNK</v>
      </c>
      <c r="D366">
        <v>1</v>
      </c>
    </row>
    <row r="367" spans="1:4" x14ac:dyDescent="0.25">
      <c r="A367" t="s">
        <v>177</v>
      </c>
      <c r="B367" t="s">
        <v>398</v>
      </c>
      <c r="C367" t="str">
        <f t="shared" si="5"/>
        <v>EDF UTO</v>
      </c>
      <c r="D367">
        <v>1</v>
      </c>
    </row>
    <row r="368" spans="1:4" x14ac:dyDescent="0.25">
      <c r="A368" t="s">
        <v>119</v>
      </c>
      <c r="B368" t="s">
        <v>140</v>
      </c>
      <c r="C368" t="str">
        <f t="shared" si="5"/>
        <v>ENA VDZ</v>
      </c>
      <c r="D368">
        <v>1</v>
      </c>
    </row>
    <row r="369" spans="1:4" x14ac:dyDescent="0.25">
      <c r="A369" t="s">
        <v>128</v>
      </c>
      <c r="B369" t="s">
        <v>140</v>
      </c>
      <c r="C369" t="str">
        <f t="shared" si="5"/>
        <v>HOM VDZ</v>
      </c>
      <c r="D369">
        <v>1</v>
      </c>
    </row>
    <row r="370" spans="1:4" x14ac:dyDescent="0.25">
      <c r="A370" t="s">
        <v>133</v>
      </c>
      <c r="B370" t="s">
        <v>134</v>
      </c>
      <c r="C370" t="str">
        <f t="shared" si="5"/>
        <v>SIT YAK</v>
      </c>
      <c r="D370">
        <v>1</v>
      </c>
    </row>
    <row r="371" spans="1:4" x14ac:dyDescent="0.25">
      <c r="A371" t="s">
        <v>112</v>
      </c>
      <c r="B371" t="s">
        <v>419</v>
      </c>
      <c r="C371" t="str">
        <f t="shared" si="5"/>
        <v>ANC ZNC</v>
      </c>
      <c r="D371">
        <v>1</v>
      </c>
    </row>
  </sheetData>
  <sortState xmlns:xlrd2="http://schemas.microsoft.com/office/spreadsheetml/2017/richdata2" ref="A6:D371">
    <sortCondition descending="1" ref="D6"/>
  </sortState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showGridLines="0" topLeftCell="A25" workbookViewId="0">
      <selection activeCell="B32" sqref="B32"/>
    </sheetView>
  </sheetViews>
  <sheetFormatPr defaultColWidth="9.140625" defaultRowHeight="15" x14ac:dyDescent="0.25"/>
  <cols>
    <col min="1" max="1" width="2.5703125" style="9" customWidth="1"/>
    <col min="2" max="2" width="17.5703125" style="9" bestFit="1" customWidth="1"/>
    <col min="3" max="3" width="11.28515625" style="9" bestFit="1" customWidth="1"/>
    <col min="4" max="4" width="2.85546875" style="9" bestFit="1" customWidth="1"/>
    <col min="5" max="5" width="13.85546875" style="9" bestFit="1" customWidth="1"/>
    <col min="6" max="6" width="2.85546875" style="9" bestFit="1" customWidth="1"/>
    <col min="7" max="7" width="12" style="9" bestFit="1" customWidth="1"/>
    <col min="8" max="8" width="2.85546875" style="9" bestFit="1" customWidth="1"/>
    <col min="9" max="9" width="12.28515625" style="9" bestFit="1" customWidth="1"/>
    <col min="10" max="10" width="2.7109375" style="9" bestFit="1" customWidth="1"/>
    <col min="11" max="11" width="16.85546875" style="9" bestFit="1" customWidth="1"/>
    <col min="12" max="12" width="14.85546875" style="9" customWidth="1"/>
    <col min="13" max="13" width="3.28515625" style="9" customWidth="1"/>
    <col min="14" max="16384" width="9.140625" style="9"/>
  </cols>
  <sheetData>
    <row r="1" spans="2:13" x14ac:dyDescent="0.25">
      <c r="L1" s="10"/>
    </row>
    <row r="2" spans="2:13" x14ac:dyDescent="0.25">
      <c r="L2" s="10" t="s">
        <v>51</v>
      </c>
    </row>
    <row r="3" spans="2:13" x14ac:dyDescent="0.25">
      <c r="L3" s="10" t="s">
        <v>385</v>
      </c>
    </row>
    <row r="5" spans="2:13" x14ac:dyDescent="0.25">
      <c r="C5" s="13" t="s">
        <v>452</v>
      </c>
      <c r="D5" s="13"/>
      <c r="E5" s="13"/>
      <c r="F5" s="13"/>
      <c r="G5" s="13"/>
      <c r="H5" s="13"/>
      <c r="I5" s="13"/>
      <c r="J5" s="13"/>
      <c r="K5" s="13"/>
      <c r="L5" s="13"/>
    </row>
    <row r="8" spans="2:13" x14ac:dyDescent="0.25">
      <c r="C8" s="84" t="s">
        <v>78</v>
      </c>
      <c r="D8" s="84"/>
      <c r="E8" s="84" t="s">
        <v>79</v>
      </c>
      <c r="F8" s="84"/>
      <c r="G8" s="84" t="s">
        <v>80</v>
      </c>
      <c r="H8" s="84"/>
      <c r="I8" s="84" t="s">
        <v>81</v>
      </c>
      <c r="J8" s="84"/>
      <c r="K8" s="84" t="s">
        <v>82</v>
      </c>
      <c r="L8" s="84" t="s">
        <v>83</v>
      </c>
    </row>
    <row r="10" spans="2:13" x14ac:dyDescent="0.25">
      <c r="E10" s="10" t="s">
        <v>84</v>
      </c>
    </row>
    <row r="11" spans="2:13" x14ac:dyDescent="0.25">
      <c r="E11" s="10" t="s">
        <v>85</v>
      </c>
      <c r="G11" s="10" t="s">
        <v>86</v>
      </c>
      <c r="H11" s="10"/>
      <c r="I11" s="10" t="s">
        <v>87</v>
      </c>
      <c r="J11" s="10"/>
      <c r="K11" s="10"/>
      <c r="L11" s="10"/>
    </row>
    <row r="12" spans="2:13" x14ac:dyDescent="0.25">
      <c r="C12" s="9" t="s">
        <v>88</v>
      </c>
      <c r="E12" s="10" t="s">
        <v>449</v>
      </c>
      <c r="G12" s="10" t="s">
        <v>89</v>
      </c>
      <c r="H12" s="10"/>
      <c r="I12" s="10" t="s">
        <v>90</v>
      </c>
      <c r="J12" s="10"/>
      <c r="K12" s="10" t="s">
        <v>105</v>
      </c>
      <c r="L12" s="10" t="s">
        <v>91</v>
      </c>
    </row>
    <row r="13" spans="2:13" s="14" customFormat="1" x14ac:dyDescent="0.25">
      <c r="C13" s="88">
        <v>44104</v>
      </c>
      <c r="D13" s="82" t="s">
        <v>92</v>
      </c>
      <c r="E13" s="15" t="s">
        <v>450</v>
      </c>
      <c r="F13" s="14" t="s">
        <v>93</v>
      </c>
      <c r="G13" s="15" t="s">
        <v>94</v>
      </c>
      <c r="H13" s="15" t="s">
        <v>95</v>
      </c>
      <c r="I13" s="83">
        <v>44651</v>
      </c>
      <c r="J13" s="85" t="s">
        <v>96</v>
      </c>
      <c r="K13" s="15" t="s">
        <v>453</v>
      </c>
      <c r="L13" s="15" t="s">
        <v>97</v>
      </c>
      <c r="M13" s="14" t="s">
        <v>98</v>
      </c>
    </row>
    <row r="14" spans="2:13" x14ac:dyDescent="0.25">
      <c r="B14" s="10" t="s">
        <v>99</v>
      </c>
    </row>
    <row r="15" spans="2:13" x14ac:dyDescent="0.25">
      <c r="B15" s="10" t="s">
        <v>100</v>
      </c>
    </row>
    <row r="16" spans="2:13" x14ac:dyDescent="0.25">
      <c r="B16" s="10" t="s">
        <v>101</v>
      </c>
      <c r="C16" s="81">
        <f>'Appendix D-2-135 2020'!F29</f>
        <v>3.3235572836230269</v>
      </c>
      <c r="D16" s="81"/>
      <c r="E16" s="9">
        <v>0</v>
      </c>
      <c r="G16" s="9">
        <v>0</v>
      </c>
      <c r="I16" s="81">
        <f>C16</f>
        <v>3.3235572836230269</v>
      </c>
      <c r="J16" s="81"/>
      <c r="K16" s="81">
        <v>3.1377000000000002</v>
      </c>
      <c r="L16" s="17">
        <f>I16/K16-1</f>
        <v>5.923360538707545E-2</v>
      </c>
    </row>
    <row r="17" spans="2:12" x14ac:dyDescent="0.25">
      <c r="B17" s="15" t="s">
        <v>54</v>
      </c>
      <c r="C17" s="80">
        <f>'Appendix D-135 2020'!F27-'Appendix D-2-135 2020'!F29</f>
        <v>14.669113634555716</v>
      </c>
      <c r="D17" s="80"/>
      <c r="E17" s="17">
        <f>'Appendix C-135 2020'!H12</f>
        <v>6.0100000000000001E-2</v>
      </c>
      <c r="F17" s="17"/>
      <c r="G17" s="17">
        <f>(1+E17)*(1+(E17*1))-1</f>
        <v>0.12381201000000019</v>
      </c>
      <c r="H17" s="17"/>
      <c r="I17" s="80">
        <f>C17*(G17+1)</f>
        <v>16.485326078568466</v>
      </c>
      <c r="J17" s="80"/>
      <c r="K17" s="80">
        <v>16.385999999999999</v>
      </c>
      <c r="L17" s="87">
        <f>I17/K17-1</f>
        <v>6.0616427784978555E-3</v>
      </c>
    </row>
    <row r="18" spans="2:12" x14ac:dyDescent="0.25">
      <c r="B18" s="10" t="s">
        <v>28</v>
      </c>
      <c r="C18" s="81">
        <f>SUM(C16:C17)</f>
        <v>17.992670918178742</v>
      </c>
      <c r="D18" s="81"/>
      <c r="I18" s="81">
        <f>SUM(I16:I17)</f>
        <v>19.808883362191494</v>
      </c>
      <c r="J18" s="81"/>
      <c r="K18" s="81">
        <f>SUM(K16:K17)</f>
        <v>19.523699999999998</v>
      </c>
      <c r="L18" s="17">
        <f>I18/K18-1</f>
        <v>1.4607034639514849E-2</v>
      </c>
    </row>
    <row r="21" spans="2:12" x14ac:dyDescent="0.25">
      <c r="B21" s="119" t="s">
        <v>371</v>
      </c>
      <c r="C21" s="79"/>
      <c r="D21" s="79"/>
      <c r="E21" s="79"/>
      <c r="F21" s="79"/>
      <c r="G21" s="79"/>
      <c r="H21" s="79"/>
      <c r="I21" s="79"/>
      <c r="J21" s="79"/>
      <c r="K21" s="79"/>
    </row>
    <row r="22" spans="2:12" x14ac:dyDescent="0.25">
      <c r="B22" s="9" t="s">
        <v>372</v>
      </c>
    </row>
    <row r="23" spans="2:12" x14ac:dyDescent="0.25">
      <c r="B23" s="9" t="s">
        <v>104</v>
      </c>
    </row>
    <row r="24" spans="2:12" x14ac:dyDescent="0.25">
      <c r="B24" s="9" t="s">
        <v>463</v>
      </c>
    </row>
    <row r="25" spans="2:12" x14ac:dyDescent="0.25">
      <c r="B25" s="9" t="s">
        <v>317</v>
      </c>
    </row>
    <row r="26" spans="2:12" x14ac:dyDescent="0.25">
      <c r="B26" s="9" t="s">
        <v>451</v>
      </c>
    </row>
    <row r="27" spans="2:12" x14ac:dyDescent="0.25">
      <c r="B27" s="9" t="s">
        <v>102</v>
      </c>
    </row>
    <row r="28" spans="2:12" x14ac:dyDescent="0.25">
      <c r="B28" s="9" t="s">
        <v>103</v>
      </c>
    </row>
  </sheetData>
  <printOptions horizontalCentered="1"/>
  <pageMargins left="0.7" right="0.7" top="0.75" bottom="0.75" header="0.3" footer="0.3"/>
  <pageSetup scale="81" orientation="portrait" verticalDpi="598" r:id="rId1"/>
  <ignoredErrors>
    <ignoredError sqref="C8: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1DDB-6E3D-47B7-94D5-7353887D7FF8}">
  <dimension ref="A1:I34"/>
  <sheetViews>
    <sheetView workbookViewId="0">
      <selection activeCell="B17" sqref="B17:G18"/>
    </sheetView>
  </sheetViews>
  <sheetFormatPr defaultRowHeight="15" x14ac:dyDescent="0.25"/>
  <sheetData>
    <row r="1" spans="1:9" x14ac:dyDescent="0.25">
      <c r="A1" t="s">
        <v>314</v>
      </c>
    </row>
    <row r="2" spans="1:9" ht="15.75" thickBot="1" x14ac:dyDescent="0.3"/>
    <row r="3" spans="1:9" x14ac:dyDescent="0.25">
      <c r="A3" s="107" t="s">
        <v>271</v>
      </c>
      <c r="B3" s="107"/>
    </row>
    <row r="4" spans="1:9" x14ac:dyDescent="0.25">
      <c r="A4" s="105" t="s">
        <v>272</v>
      </c>
      <c r="B4" s="105">
        <v>0.87192617296750585</v>
      </c>
    </row>
    <row r="5" spans="1:9" x14ac:dyDescent="0.25">
      <c r="A5" s="105" t="s">
        <v>273</v>
      </c>
      <c r="B5" s="105">
        <v>0.76025525110576087</v>
      </c>
    </row>
    <row r="6" spans="1:9" x14ac:dyDescent="0.25">
      <c r="A6" s="105" t="s">
        <v>274</v>
      </c>
      <c r="B6" s="105">
        <v>0.73028715749398099</v>
      </c>
    </row>
    <row r="7" spans="1:9" x14ac:dyDescent="0.25">
      <c r="A7" s="105" t="s">
        <v>275</v>
      </c>
      <c r="B7" s="105">
        <v>0.11315197784325243</v>
      </c>
    </row>
    <row r="8" spans="1:9" ht="15.75" thickBot="1" x14ac:dyDescent="0.3">
      <c r="A8" s="106" t="s">
        <v>276</v>
      </c>
      <c r="B8" s="106">
        <v>10</v>
      </c>
    </row>
    <row r="10" spans="1:9" ht="15.75" thickBot="1" x14ac:dyDescent="0.3">
      <c r="A10" t="s">
        <v>58</v>
      </c>
    </row>
    <row r="11" spans="1:9" x14ac:dyDescent="0.25">
      <c r="A11" s="162"/>
      <c r="B11" s="162" t="s">
        <v>62</v>
      </c>
      <c r="C11" s="162" t="s">
        <v>63</v>
      </c>
      <c r="D11" s="162" t="s">
        <v>64</v>
      </c>
      <c r="E11" s="162" t="s">
        <v>65</v>
      </c>
      <c r="F11" s="162" t="s">
        <v>66</v>
      </c>
    </row>
    <row r="12" spans="1:9" x14ac:dyDescent="0.25">
      <c r="A12" s="105" t="s">
        <v>59</v>
      </c>
      <c r="B12" s="105">
        <v>1</v>
      </c>
      <c r="C12" s="105">
        <v>0.32480642475119031</v>
      </c>
      <c r="D12" s="105">
        <v>0.32480642475119031</v>
      </c>
      <c r="E12" s="105">
        <v>25.368822620299042</v>
      </c>
      <c r="F12" s="105">
        <v>1.005684920304313E-3</v>
      </c>
    </row>
    <row r="13" spans="1:9" x14ac:dyDescent="0.25">
      <c r="A13" s="105" t="s">
        <v>60</v>
      </c>
      <c r="B13" s="105">
        <v>8</v>
      </c>
      <c r="C13" s="105">
        <v>0.1024269607187191</v>
      </c>
      <c r="D13" s="105">
        <v>1.2803370089839887E-2</v>
      </c>
      <c r="E13" s="105"/>
      <c r="F13" s="105"/>
    </row>
    <row r="14" spans="1:9" ht="15.75" thickBot="1" x14ac:dyDescent="0.3">
      <c r="A14" s="106" t="s">
        <v>28</v>
      </c>
      <c r="B14" s="106">
        <v>9</v>
      </c>
      <c r="C14" s="106">
        <v>0.42723338546990941</v>
      </c>
      <c r="D14" s="106"/>
      <c r="E14" s="106"/>
      <c r="F14" s="106"/>
    </row>
    <row r="15" spans="1:9" ht="15.75" thickBot="1" x14ac:dyDescent="0.3"/>
    <row r="16" spans="1:9" x14ac:dyDescent="0.25">
      <c r="A16" s="162"/>
      <c r="B16" s="162" t="s">
        <v>67</v>
      </c>
      <c r="C16" s="162" t="s">
        <v>275</v>
      </c>
      <c r="D16" s="162" t="s">
        <v>142</v>
      </c>
      <c r="E16" s="162" t="s">
        <v>68</v>
      </c>
      <c r="F16" s="162" t="s">
        <v>69</v>
      </c>
      <c r="G16" s="162" t="s">
        <v>70</v>
      </c>
      <c r="H16" s="162" t="s">
        <v>315</v>
      </c>
      <c r="I16" s="162" t="s">
        <v>316</v>
      </c>
    </row>
    <row r="17" spans="1:9" x14ac:dyDescent="0.25">
      <c r="A17" s="105" t="s">
        <v>61</v>
      </c>
      <c r="B17" s="105">
        <v>-4.312017907817328</v>
      </c>
      <c r="C17" s="105">
        <v>1.3473214365541473</v>
      </c>
      <c r="D17" s="105">
        <v>-3.2004373943945876</v>
      </c>
      <c r="E17" s="105">
        <v>1.2604062020661576E-2</v>
      </c>
      <c r="F17" s="105">
        <v>-7.4189467119604107</v>
      </c>
      <c r="G17" s="105">
        <v>-1.2050891036742453</v>
      </c>
      <c r="H17" s="105">
        <v>-7.4189467119604107</v>
      </c>
      <c r="I17" s="105">
        <v>-1.2050891036742453</v>
      </c>
    </row>
    <row r="18" spans="1:9" ht="15.75" thickBot="1" x14ac:dyDescent="0.3">
      <c r="A18" s="106" t="s">
        <v>71</v>
      </c>
      <c r="B18" s="106">
        <v>1.5993954675419601E-4</v>
      </c>
      <c r="C18" s="106">
        <v>3.1754531163144604E-5</v>
      </c>
      <c r="D18" s="106">
        <v>5.0367472261668071</v>
      </c>
      <c r="E18" s="106">
        <v>1.0056849203043149E-3</v>
      </c>
      <c r="F18" s="106">
        <v>8.6713466580514968E-5</v>
      </c>
      <c r="G18" s="106">
        <v>2.3316562692787704E-4</v>
      </c>
      <c r="H18" s="106">
        <v>8.6713466580514968E-5</v>
      </c>
      <c r="I18" s="106">
        <v>2.3316562692787704E-4</v>
      </c>
    </row>
    <row r="22" spans="1:9" x14ac:dyDescent="0.25">
      <c r="A22" t="s">
        <v>277</v>
      </c>
    </row>
    <row r="23" spans="1:9" ht="15.75" thickBot="1" x14ac:dyDescent="0.3"/>
    <row r="24" spans="1:9" x14ac:dyDescent="0.25">
      <c r="A24" s="162" t="s">
        <v>278</v>
      </c>
      <c r="B24" s="162" t="s">
        <v>72</v>
      </c>
      <c r="C24" s="162" t="s">
        <v>73</v>
      </c>
    </row>
    <row r="25" spans="1:9" x14ac:dyDescent="0.25">
      <c r="A25" s="105">
        <v>1</v>
      </c>
      <c r="B25" s="105">
        <v>2.1429822596352688</v>
      </c>
      <c r="C25" s="105">
        <v>7.1285148975590573E-2</v>
      </c>
    </row>
    <row r="26" spans="1:9" x14ac:dyDescent="0.25">
      <c r="A26" s="105">
        <v>2</v>
      </c>
      <c r="B26" s="105">
        <v>2.2746125066139724</v>
      </c>
      <c r="C26" s="105">
        <v>4.4623192449051441E-2</v>
      </c>
    </row>
    <row r="27" spans="1:9" x14ac:dyDescent="0.25">
      <c r="A27" s="105">
        <v>3</v>
      </c>
      <c r="B27" s="105">
        <v>2.3329904411792537</v>
      </c>
      <c r="C27" s="105">
        <v>2.3031147903963323E-2</v>
      </c>
    </row>
    <row r="28" spans="1:9" x14ac:dyDescent="0.25">
      <c r="A28" s="105">
        <v>4</v>
      </c>
      <c r="B28" s="105">
        <v>2.391368375744535</v>
      </c>
      <c r="C28" s="105">
        <v>-3.1977708929037174E-2</v>
      </c>
    </row>
    <row r="29" spans="1:9" x14ac:dyDescent="0.25">
      <c r="A29" s="105">
        <v>5</v>
      </c>
      <c r="B29" s="105">
        <v>2.4497463103098172</v>
      </c>
      <c r="C29" s="105">
        <v>-0.17815665101829081</v>
      </c>
    </row>
    <row r="30" spans="1:9" x14ac:dyDescent="0.25">
      <c r="A30" s="105">
        <v>6</v>
      </c>
      <c r="B30" s="105">
        <v>2.5082841844218526</v>
      </c>
      <c r="C30" s="105">
        <v>-0.14732641510303157</v>
      </c>
    </row>
    <row r="31" spans="1:9" x14ac:dyDescent="0.25">
      <c r="A31" s="105">
        <v>7</v>
      </c>
      <c r="B31" s="105">
        <v>2.5666621189871339</v>
      </c>
      <c r="C31" s="105">
        <v>5.4093028529409004E-2</v>
      </c>
    </row>
    <row r="32" spans="1:9" x14ac:dyDescent="0.25">
      <c r="A32" s="105">
        <v>8</v>
      </c>
      <c r="B32" s="105">
        <v>2.6250400535524152</v>
      </c>
      <c r="C32" s="105">
        <v>3.9859053893811502E-2</v>
      </c>
    </row>
    <row r="33" spans="1:3" x14ac:dyDescent="0.25">
      <c r="A33" s="105">
        <v>9</v>
      </c>
      <c r="B33" s="105">
        <v>2.6834179881176974</v>
      </c>
      <c r="C33" s="105">
        <v>0.18078089547444387</v>
      </c>
    </row>
    <row r="34" spans="1:3" ht="15.75" thickBot="1" x14ac:dyDescent="0.3">
      <c r="A34" s="106">
        <v>10</v>
      </c>
      <c r="B34" s="106">
        <v>2.7419558622297329</v>
      </c>
      <c r="C34" s="106">
        <v>-5.6211692175904826E-2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8"/>
  <sheetViews>
    <sheetView showGridLines="0" topLeftCell="C1" workbookViewId="0">
      <selection activeCell="K37" sqref="K37"/>
    </sheetView>
  </sheetViews>
  <sheetFormatPr defaultColWidth="9.140625" defaultRowHeight="15" x14ac:dyDescent="0.25"/>
  <cols>
    <col min="1" max="1" width="2.5703125" style="89" customWidth="1"/>
    <col min="2" max="2" width="15.7109375" style="89" customWidth="1"/>
    <col min="3" max="3" width="12.7109375" style="89" bestFit="1" customWidth="1"/>
    <col min="4" max="4" width="12.42578125" style="89" bestFit="1" customWidth="1"/>
    <col min="5" max="7" width="12.7109375" style="89" customWidth="1"/>
    <col min="8" max="8" width="11.140625" style="89" customWidth="1"/>
    <col min="9" max="16384" width="9.140625" style="89"/>
  </cols>
  <sheetData>
    <row r="1" spans="1:21" x14ac:dyDescent="0.25">
      <c r="A1" s="60"/>
      <c r="B1" s="60"/>
      <c r="C1" s="60"/>
      <c r="D1" s="60"/>
      <c r="E1" s="60"/>
      <c r="F1" s="60"/>
      <c r="G1" s="60"/>
      <c r="H1" s="70"/>
      <c r="I1" s="60"/>
      <c r="J1" s="70"/>
      <c r="U1" s="70"/>
    </row>
    <row r="2" spans="1:21" x14ac:dyDescent="0.25">
      <c r="A2" s="60"/>
      <c r="B2" s="60"/>
      <c r="C2" s="60"/>
      <c r="D2" s="60"/>
      <c r="E2" s="60"/>
      <c r="F2" s="60"/>
      <c r="G2" s="60"/>
      <c r="H2" s="70"/>
      <c r="I2" s="60"/>
      <c r="J2" s="70" t="s">
        <v>51</v>
      </c>
      <c r="U2" s="70" t="s">
        <v>51</v>
      </c>
    </row>
    <row r="3" spans="1:21" x14ac:dyDescent="0.25">
      <c r="A3" s="60"/>
      <c r="B3" s="60"/>
      <c r="C3" s="60"/>
      <c r="D3" s="60"/>
      <c r="E3" s="60"/>
      <c r="F3" s="60"/>
      <c r="G3" s="60"/>
      <c r="H3" s="70"/>
      <c r="I3" s="60"/>
      <c r="J3" s="70" t="s">
        <v>386</v>
      </c>
      <c r="U3" s="70" t="s">
        <v>155</v>
      </c>
    </row>
    <row r="4" spans="1:21" x14ac:dyDescent="0.25">
      <c r="A4" s="60"/>
      <c r="B4" s="208" t="s">
        <v>373</v>
      </c>
      <c r="C4" s="208"/>
      <c r="D4" s="208"/>
      <c r="E4" s="208"/>
      <c r="F4" s="208"/>
      <c r="G4" s="208"/>
      <c r="H4" s="208"/>
      <c r="I4" s="60"/>
      <c r="J4" s="71" t="s">
        <v>74</v>
      </c>
      <c r="U4" s="71" t="s">
        <v>75</v>
      </c>
    </row>
    <row r="5" spans="1:21" x14ac:dyDescent="0.25">
      <c r="A5" s="60"/>
      <c r="B5" s="60"/>
      <c r="C5" s="60"/>
      <c r="D5" s="60"/>
      <c r="E5" s="70"/>
      <c r="F5" s="60"/>
      <c r="G5" s="60"/>
      <c r="H5" s="60"/>
      <c r="I5" s="60"/>
      <c r="J5" s="60"/>
    </row>
    <row r="6" spans="1:21" x14ac:dyDescent="0.25">
      <c r="A6" s="60"/>
      <c r="B6" s="60"/>
      <c r="C6" s="60"/>
      <c r="D6" s="60"/>
      <c r="E6" s="70"/>
      <c r="F6" s="60"/>
      <c r="G6" s="60"/>
      <c r="H6" s="60"/>
      <c r="I6" s="60"/>
      <c r="J6" s="60"/>
    </row>
    <row r="7" spans="1:21" x14ac:dyDescent="0.25">
      <c r="A7" s="60"/>
      <c r="B7" s="60"/>
      <c r="C7" s="60"/>
      <c r="D7" s="70" t="s">
        <v>56</v>
      </c>
      <c r="E7" s="60"/>
      <c r="F7" s="60"/>
      <c r="G7" s="60"/>
      <c r="H7" s="60"/>
      <c r="I7" s="60"/>
      <c r="J7" s="60"/>
    </row>
    <row r="8" spans="1:21" x14ac:dyDescent="0.25">
      <c r="A8" s="60"/>
      <c r="B8" s="60"/>
      <c r="C8" s="70"/>
      <c r="D8" s="70" t="s">
        <v>57</v>
      </c>
      <c r="E8" s="60"/>
      <c r="F8" s="60"/>
      <c r="G8" s="60"/>
      <c r="H8" s="60"/>
      <c r="I8" s="60"/>
      <c r="J8" s="60"/>
    </row>
    <row r="9" spans="1:21" x14ac:dyDescent="0.25">
      <c r="A9" s="60"/>
      <c r="B9" s="70"/>
      <c r="C9" s="70" t="s">
        <v>53</v>
      </c>
      <c r="D9" s="70" t="s">
        <v>53</v>
      </c>
      <c r="E9" s="60"/>
      <c r="F9" s="60"/>
      <c r="G9" s="60"/>
      <c r="H9" s="70" t="s">
        <v>109</v>
      </c>
      <c r="I9" s="60"/>
      <c r="J9" s="60"/>
    </row>
    <row r="10" spans="1:21" x14ac:dyDescent="0.25">
      <c r="A10" s="60"/>
      <c r="B10" s="72" t="s">
        <v>374</v>
      </c>
      <c r="C10" s="70" t="s">
        <v>54</v>
      </c>
      <c r="D10" s="70" t="s">
        <v>54</v>
      </c>
      <c r="E10" s="60"/>
      <c r="F10" s="60"/>
      <c r="G10" s="60"/>
      <c r="H10" s="70" t="s">
        <v>76</v>
      </c>
      <c r="I10" s="60"/>
      <c r="J10" s="60"/>
    </row>
    <row r="11" spans="1:21" x14ac:dyDescent="0.25">
      <c r="A11" s="60"/>
      <c r="B11" s="73" t="s">
        <v>375</v>
      </c>
      <c r="C11" s="74" t="s">
        <v>55</v>
      </c>
      <c r="D11" s="74" t="s">
        <v>55</v>
      </c>
      <c r="E11" s="113" t="s">
        <v>72</v>
      </c>
      <c r="F11" s="113" t="s">
        <v>73</v>
      </c>
      <c r="G11" s="74" t="s">
        <v>108</v>
      </c>
      <c r="H11" s="74" t="s">
        <v>77</v>
      </c>
      <c r="I11" s="60"/>
      <c r="J11" s="60"/>
    </row>
    <row r="12" spans="1:21" x14ac:dyDescent="0.25">
      <c r="A12" s="60"/>
      <c r="B12" s="75">
        <v>40359</v>
      </c>
      <c r="C12" s="76">
        <v>9.1547000000000001</v>
      </c>
      <c r="D12" s="77">
        <f t="shared" ref="D12:D19" si="0">LN(C12)</f>
        <v>2.2142674086108594</v>
      </c>
      <c r="E12" s="111">
        <v>2.1429822596352688</v>
      </c>
      <c r="F12" s="111">
        <v>7.1285148975590573E-2</v>
      </c>
      <c r="G12" s="167">
        <f t="shared" ref="G12:G21" si="1">EXP(E12)</f>
        <v>8.524822992707648</v>
      </c>
      <c r="H12" s="78">
        <v>6.0100000000000001E-2</v>
      </c>
      <c r="I12" s="60"/>
      <c r="J12" s="60"/>
    </row>
    <row r="13" spans="1:21" x14ac:dyDescent="0.25">
      <c r="A13" s="60"/>
      <c r="B13" s="75">
        <v>41182</v>
      </c>
      <c r="C13" s="76">
        <v>10.167899999999999</v>
      </c>
      <c r="D13" s="77">
        <f t="shared" si="0"/>
        <v>2.3192356990630238</v>
      </c>
      <c r="E13" s="111">
        <v>2.2746125066139724</v>
      </c>
      <c r="F13" s="111">
        <v>4.4623192449051441E-2</v>
      </c>
      <c r="G13" s="167">
        <f t="shared" si="1"/>
        <v>9.7241502385173693</v>
      </c>
      <c r="H13" s="78"/>
      <c r="I13" s="78"/>
      <c r="J13" s="60"/>
    </row>
    <row r="14" spans="1:21" x14ac:dyDescent="0.25">
      <c r="A14" s="60"/>
      <c r="B14" s="75">
        <v>41547</v>
      </c>
      <c r="C14" s="76">
        <v>10.5489</v>
      </c>
      <c r="D14" s="77">
        <f t="shared" si="0"/>
        <v>2.356021589083217</v>
      </c>
      <c r="E14" s="111">
        <v>2.3329904411792537</v>
      </c>
      <c r="F14" s="111">
        <v>2.3031147903963323E-2</v>
      </c>
      <c r="G14" s="167">
        <f t="shared" si="1"/>
        <v>10.308723114957582</v>
      </c>
      <c r="H14" s="78"/>
      <c r="I14" s="78"/>
      <c r="J14" s="60"/>
    </row>
    <row r="15" spans="1:21" x14ac:dyDescent="0.25">
      <c r="A15" s="60"/>
      <c r="B15" s="75">
        <v>41912</v>
      </c>
      <c r="C15" s="76">
        <v>10.5845</v>
      </c>
      <c r="D15" s="77">
        <f t="shared" si="0"/>
        <v>2.3593906668154978</v>
      </c>
      <c r="E15" s="111">
        <v>2.391368375744535</v>
      </c>
      <c r="F15" s="111">
        <v>-3.1977708929037174E-2</v>
      </c>
      <c r="G15" s="167">
        <f t="shared" si="1"/>
        <v>10.928437925601568</v>
      </c>
      <c r="H15" s="78"/>
      <c r="I15" s="78"/>
      <c r="J15" s="60"/>
    </row>
    <row r="16" spans="1:21" x14ac:dyDescent="0.25">
      <c r="A16" s="60"/>
      <c r="B16" s="75">
        <v>42277</v>
      </c>
      <c r="C16" s="76">
        <v>9.6948000000000008</v>
      </c>
      <c r="D16" s="77">
        <f t="shared" si="0"/>
        <v>2.2715896592915263</v>
      </c>
      <c r="E16" s="111">
        <v>2.4497463103098172</v>
      </c>
      <c r="F16" s="111">
        <v>-0.17815665101829081</v>
      </c>
      <c r="G16" s="167">
        <f t="shared" si="1"/>
        <v>11.585407248006995</v>
      </c>
      <c r="H16" s="78"/>
      <c r="I16" s="78"/>
      <c r="J16" s="60"/>
    </row>
    <row r="17" spans="1:10" x14ac:dyDescent="0.25">
      <c r="A17" s="60"/>
      <c r="B17" s="75">
        <v>42643</v>
      </c>
      <c r="C17" s="76">
        <v>10.601100000000001</v>
      </c>
      <c r="D17" s="77">
        <f t="shared" si="0"/>
        <v>2.3609577693188211</v>
      </c>
      <c r="E17" s="111">
        <v>2.5082841844218526</v>
      </c>
      <c r="F17" s="111">
        <v>-0.14732641510303157</v>
      </c>
      <c r="G17" s="167">
        <f t="shared" si="1"/>
        <v>12.283835172468654</v>
      </c>
      <c r="H17" s="78"/>
      <c r="I17" s="78"/>
      <c r="J17" s="60"/>
    </row>
    <row r="18" spans="1:10" x14ac:dyDescent="0.25">
      <c r="A18" s="60"/>
      <c r="B18" s="75">
        <v>43008</v>
      </c>
      <c r="C18" s="76">
        <v>13.7461</v>
      </c>
      <c r="D18" s="77">
        <f t="shared" si="0"/>
        <v>2.6207551475165429</v>
      </c>
      <c r="E18" s="111">
        <v>2.5666621189871339</v>
      </c>
      <c r="F18" s="111">
        <v>5.4093028529409004E-2</v>
      </c>
      <c r="G18" s="167">
        <f t="shared" si="1"/>
        <v>13.022284978812072</v>
      </c>
      <c r="H18" s="78"/>
      <c r="I18" s="78"/>
      <c r="J18" s="60"/>
    </row>
    <row r="19" spans="1:10" x14ac:dyDescent="0.25">
      <c r="A19" s="60"/>
      <c r="B19" s="75">
        <v>43373</v>
      </c>
      <c r="C19" s="76">
        <v>14.3665</v>
      </c>
      <c r="D19" s="77">
        <f t="shared" si="0"/>
        <v>2.6648991074462267</v>
      </c>
      <c r="E19" s="111">
        <v>2.6250400535524152</v>
      </c>
      <c r="F19" s="111">
        <v>3.9859053893811502E-2</v>
      </c>
      <c r="G19" s="167">
        <f t="shared" si="1"/>
        <v>13.805127119376223</v>
      </c>
      <c r="H19" s="78"/>
      <c r="I19" s="78"/>
      <c r="J19" s="60"/>
    </row>
    <row r="20" spans="1:10" x14ac:dyDescent="0.25">
      <c r="A20" s="60"/>
      <c r="B20" s="75">
        <v>43738</v>
      </c>
      <c r="C20" s="76">
        <v>17.535</v>
      </c>
      <c r="D20" s="77">
        <f t="shared" ref="D20:D21" si="2">LN(C20)</f>
        <v>2.8641988835921413</v>
      </c>
      <c r="E20" s="111">
        <v>2.6834179881176974</v>
      </c>
      <c r="F20" s="111">
        <v>0.18078089547444387</v>
      </c>
      <c r="G20" s="167">
        <f t="shared" si="1"/>
        <v>14.635030264828561</v>
      </c>
      <c r="H20" s="78"/>
      <c r="I20" s="60"/>
      <c r="J20" s="60"/>
    </row>
    <row r="21" spans="1:10" ht="15.75" thickBot="1" x14ac:dyDescent="0.3">
      <c r="A21" s="60"/>
      <c r="B21" s="126">
        <v>44104</v>
      </c>
      <c r="C21" s="127">
        <f>'Appendix D-135 2020'!F27-'Appendix D-2-135 2020'!F29</f>
        <v>14.669113634555716</v>
      </c>
      <c r="D21" s="128">
        <f t="shared" si="2"/>
        <v>2.685744170053828</v>
      </c>
      <c r="E21" s="112">
        <v>2.7419558622297329</v>
      </c>
      <c r="F21" s="112">
        <v>-5.6211692175904826E-2</v>
      </c>
      <c r="G21" s="168">
        <f t="shared" si="1"/>
        <v>15.517305146797529</v>
      </c>
      <c r="H21" s="78"/>
      <c r="I21" s="60"/>
      <c r="J21" s="60"/>
    </row>
    <row r="22" spans="1:10" x14ac:dyDescent="0.25">
      <c r="A22" s="60"/>
      <c r="B22" s="60"/>
      <c r="C22" s="60"/>
      <c r="D22" s="60"/>
      <c r="E22" s="60"/>
      <c r="F22" s="60"/>
      <c r="G22" s="60"/>
      <c r="H22" s="78"/>
      <c r="I22" s="60"/>
      <c r="J22" s="60"/>
    </row>
    <row r="23" spans="1:10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</row>
    <row r="24" spans="1:10" x14ac:dyDescent="0.25">
      <c r="A24" s="60"/>
      <c r="B24" s="60" t="s">
        <v>58</v>
      </c>
      <c r="C24" s="60"/>
      <c r="D24" s="60"/>
      <c r="E24" s="60"/>
      <c r="F24" s="60"/>
      <c r="G24" s="60"/>
      <c r="H24" s="60"/>
      <c r="I24" s="60"/>
      <c r="J24" s="60"/>
    </row>
    <row r="25" spans="1:10" x14ac:dyDescent="0.25">
      <c r="A25" s="60"/>
      <c r="B25" s="110"/>
      <c r="C25" s="113" t="s">
        <v>62</v>
      </c>
      <c r="D25" s="113" t="s">
        <v>63</v>
      </c>
      <c r="E25" s="113" t="s">
        <v>64</v>
      </c>
      <c r="F25" s="113" t="s">
        <v>65</v>
      </c>
      <c r="G25" s="113" t="s">
        <v>66</v>
      </c>
      <c r="H25" s="60"/>
      <c r="I25" s="60"/>
      <c r="J25" s="60"/>
    </row>
    <row r="26" spans="1:10" x14ac:dyDescent="0.25">
      <c r="A26" s="60"/>
      <c r="B26" s="111" t="s">
        <v>59</v>
      </c>
      <c r="C26" s="111">
        <v>1</v>
      </c>
      <c r="D26" s="111">
        <v>0.32480642475119031</v>
      </c>
      <c r="E26" s="111">
        <v>0.32480642475119031</v>
      </c>
      <c r="F26" s="111">
        <v>25.368822620299042</v>
      </c>
      <c r="G26" s="111">
        <v>1.005684920304313E-3</v>
      </c>
      <c r="H26" s="60"/>
      <c r="I26" s="60"/>
      <c r="J26" s="60"/>
    </row>
    <row r="27" spans="1:10" x14ac:dyDescent="0.25">
      <c r="A27" s="60"/>
      <c r="B27" s="111" t="s">
        <v>60</v>
      </c>
      <c r="C27" s="111">
        <v>8</v>
      </c>
      <c r="D27" s="111">
        <v>0.1024269607187191</v>
      </c>
      <c r="E27" s="111">
        <v>1.2803370089839887E-2</v>
      </c>
      <c r="F27" s="111"/>
      <c r="G27" s="111"/>
      <c r="H27" s="60"/>
      <c r="I27" s="60"/>
      <c r="J27" s="60"/>
    </row>
    <row r="28" spans="1:10" ht="15.75" thickBot="1" x14ac:dyDescent="0.3">
      <c r="A28" s="60"/>
      <c r="B28" s="112" t="s">
        <v>28</v>
      </c>
      <c r="C28" s="112">
        <v>9</v>
      </c>
      <c r="D28" s="112">
        <v>0.42723338546990941</v>
      </c>
      <c r="E28" s="112"/>
      <c r="F28" s="112"/>
      <c r="G28" s="112"/>
      <c r="H28" s="60"/>
      <c r="I28" s="60"/>
      <c r="J28" s="60"/>
    </row>
    <row r="29" spans="1:10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</row>
    <row r="30" spans="1:10" x14ac:dyDescent="0.25">
      <c r="A30" s="60"/>
      <c r="B30" s="110"/>
      <c r="C30" s="113" t="s">
        <v>67</v>
      </c>
      <c r="D30" s="113" t="s">
        <v>161</v>
      </c>
      <c r="E30" s="113" t="s">
        <v>142</v>
      </c>
      <c r="F30" s="113" t="s">
        <v>68</v>
      </c>
      <c r="G30" s="113" t="s">
        <v>69</v>
      </c>
      <c r="H30" s="113" t="s">
        <v>70</v>
      </c>
      <c r="I30" s="60"/>
      <c r="J30" s="60"/>
    </row>
    <row r="31" spans="1:10" x14ac:dyDescent="0.25">
      <c r="A31" s="60"/>
      <c r="B31" s="111" t="s">
        <v>61</v>
      </c>
      <c r="C31" s="111">
        <v>-4.312017907817328</v>
      </c>
      <c r="D31" s="111">
        <v>1.3473214365541473</v>
      </c>
      <c r="E31" s="111">
        <v>-3.2004373943945876</v>
      </c>
      <c r="F31" s="111">
        <v>1.2604062020661576E-2</v>
      </c>
      <c r="G31" s="111">
        <v>-7.4189467119604107</v>
      </c>
      <c r="H31" s="111">
        <v>-1.2050891036742453</v>
      </c>
      <c r="I31" s="60"/>
      <c r="J31" s="60"/>
    </row>
    <row r="32" spans="1:10" ht="15.75" thickBot="1" x14ac:dyDescent="0.3">
      <c r="A32" s="60"/>
      <c r="B32" s="112" t="s">
        <v>71</v>
      </c>
      <c r="C32" s="112">
        <v>1.5993954675419601E-4</v>
      </c>
      <c r="D32" s="112">
        <v>3.1754531163144604E-5</v>
      </c>
      <c r="E32" s="112">
        <v>5.0367472261668071</v>
      </c>
      <c r="F32" s="112">
        <v>1.0056849203043149E-3</v>
      </c>
      <c r="G32" s="112">
        <v>8.6713466580514968E-5</v>
      </c>
      <c r="H32" s="112">
        <v>2.3316562692787704E-4</v>
      </c>
      <c r="I32" s="60"/>
      <c r="J32" s="60"/>
    </row>
    <row r="33" spans="1:8" x14ac:dyDescent="0.25">
      <c r="A33" s="60"/>
      <c r="B33" s="60"/>
      <c r="C33" s="60"/>
      <c r="D33" s="60"/>
      <c r="E33" s="60"/>
      <c r="F33" s="60"/>
      <c r="G33" s="60"/>
      <c r="H33" s="60"/>
    </row>
    <row r="34" spans="1:8" x14ac:dyDescent="0.25">
      <c r="A34" s="60"/>
      <c r="B34" s="60"/>
      <c r="C34" s="60"/>
      <c r="D34" s="60"/>
      <c r="E34" s="60"/>
      <c r="F34" s="60"/>
      <c r="G34" s="60"/>
      <c r="H34" s="60"/>
    </row>
    <row r="35" spans="1:8" x14ac:dyDescent="0.25">
      <c r="A35" s="60"/>
      <c r="B35" s="9" t="s">
        <v>277</v>
      </c>
      <c r="C35" s="9"/>
      <c r="D35" s="9"/>
      <c r="E35" s="60"/>
      <c r="F35" s="60"/>
      <c r="G35" s="60"/>
      <c r="H35" s="60"/>
    </row>
    <row r="36" spans="1:8" ht="15.75" thickBot="1" x14ac:dyDescent="0.3">
      <c r="A36" s="60"/>
      <c r="B36" s="60"/>
      <c r="C36" s="60"/>
      <c r="D36" s="60"/>
      <c r="E36" s="60"/>
      <c r="F36" s="60"/>
      <c r="G36" s="60"/>
      <c r="H36" s="60"/>
    </row>
    <row r="37" spans="1:8" x14ac:dyDescent="0.25">
      <c r="A37" s="60"/>
      <c r="B37" s="169" t="s">
        <v>271</v>
      </c>
      <c r="C37" s="169"/>
      <c r="D37" s="60"/>
      <c r="E37" s="60"/>
      <c r="F37" s="60"/>
      <c r="G37" s="60"/>
      <c r="H37" s="60"/>
    </row>
    <row r="38" spans="1:8" x14ac:dyDescent="0.25">
      <c r="A38" s="60"/>
      <c r="B38" s="111" t="s">
        <v>272</v>
      </c>
      <c r="C38" s="111">
        <v>0.87192617296750585</v>
      </c>
      <c r="D38" s="60"/>
      <c r="E38" s="60"/>
      <c r="F38" s="60"/>
      <c r="G38" s="60"/>
      <c r="H38" s="60"/>
    </row>
    <row r="39" spans="1:8" x14ac:dyDescent="0.25">
      <c r="A39" s="60"/>
      <c r="B39" s="111" t="s">
        <v>273</v>
      </c>
      <c r="C39" s="111">
        <v>0.76025525110576087</v>
      </c>
      <c r="D39" s="60"/>
      <c r="E39" s="60"/>
      <c r="F39" s="60"/>
      <c r="G39" s="60"/>
      <c r="H39" s="60"/>
    </row>
    <row r="40" spans="1:8" x14ac:dyDescent="0.25">
      <c r="A40" s="60"/>
      <c r="B40" s="111" t="s">
        <v>274</v>
      </c>
      <c r="C40" s="111">
        <v>0.73028715749398099</v>
      </c>
      <c r="D40" s="60"/>
      <c r="E40" s="60"/>
      <c r="F40" s="60"/>
      <c r="G40" s="60"/>
      <c r="H40" s="60"/>
    </row>
    <row r="41" spans="1:8" x14ac:dyDescent="0.25">
      <c r="A41" s="60"/>
      <c r="B41" s="111" t="s">
        <v>275</v>
      </c>
      <c r="C41" s="111">
        <v>0.11315197784325243</v>
      </c>
      <c r="D41" s="60"/>
      <c r="E41" s="60"/>
      <c r="F41" s="60"/>
      <c r="G41" s="60"/>
      <c r="H41" s="60"/>
    </row>
    <row r="42" spans="1:8" ht="15.75" thickBot="1" x14ac:dyDescent="0.3">
      <c r="A42" s="60"/>
      <c r="B42" s="112" t="s">
        <v>276</v>
      </c>
      <c r="C42" s="112">
        <v>10</v>
      </c>
      <c r="D42" s="60"/>
      <c r="E42" s="60"/>
      <c r="F42" s="60"/>
      <c r="G42" s="60"/>
      <c r="H42" s="60"/>
    </row>
    <row r="43" spans="1:8" x14ac:dyDescent="0.25">
      <c r="A43" s="60"/>
      <c r="B43" s="60"/>
      <c r="C43" s="60"/>
      <c r="D43" s="60"/>
      <c r="E43" s="60"/>
      <c r="F43" s="60"/>
      <c r="G43" s="60"/>
      <c r="H43" s="60"/>
    </row>
    <row r="44" spans="1:8" x14ac:dyDescent="0.25">
      <c r="A44" s="60"/>
      <c r="B44" s="60"/>
      <c r="C44" s="60"/>
      <c r="D44" s="60"/>
      <c r="E44" s="60"/>
      <c r="F44" s="60"/>
      <c r="G44" s="60"/>
      <c r="H44" s="60"/>
    </row>
    <row r="45" spans="1:8" x14ac:dyDescent="0.25">
      <c r="A45" s="60"/>
      <c r="B45" s="60"/>
      <c r="C45" s="60"/>
      <c r="D45" s="60"/>
      <c r="E45" s="60"/>
      <c r="F45" s="60"/>
      <c r="G45" s="60"/>
      <c r="H45" s="60"/>
    </row>
    <row r="46" spans="1:8" x14ac:dyDescent="0.25">
      <c r="A46" s="60"/>
      <c r="B46" s="60"/>
      <c r="C46" s="60"/>
      <c r="D46" s="60"/>
      <c r="E46" s="60"/>
      <c r="F46" s="60"/>
      <c r="G46" s="60"/>
      <c r="H46" s="60"/>
    </row>
    <row r="48" spans="1:8" x14ac:dyDescent="0.25">
      <c r="A48" s="89" t="s">
        <v>269</v>
      </c>
    </row>
  </sheetData>
  <mergeCells count="1">
    <mergeCell ref="B4:H4"/>
  </mergeCells>
  <pageMargins left="0.2" right="0.2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79FE-224E-4FC6-AC47-CD182E2A81E4}">
  <sheetPr>
    <pageSetUpPr fitToPage="1"/>
  </sheetPr>
  <dimension ref="A1:Y110"/>
  <sheetViews>
    <sheetView showGridLines="0" topLeftCell="A64" zoomScaleNormal="100" zoomScalePageLayoutView="115" workbookViewId="0">
      <selection activeCell="V61" sqref="V61"/>
    </sheetView>
  </sheetViews>
  <sheetFormatPr defaultColWidth="9.140625" defaultRowHeight="12.75" outlineLevelRow="1" x14ac:dyDescent="0.2"/>
  <cols>
    <col min="1" max="1" width="3.85546875" style="40" customWidth="1"/>
    <col min="2" max="2" width="1.5703125" style="40" bestFit="1" customWidth="1"/>
    <col min="3" max="4" width="9.140625" style="40"/>
    <col min="5" max="5" width="14.7109375" style="40" customWidth="1"/>
    <col min="6" max="6" width="11.7109375" style="37" customWidth="1"/>
    <col min="7" max="18" width="12.7109375" style="40" customWidth="1"/>
    <col min="19" max="21" width="12.140625" style="40" customWidth="1"/>
    <col min="22" max="23" width="10.140625" style="40" customWidth="1"/>
    <col min="24" max="28" width="12.7109375" style="40" customWidth="1"/>
    <col min="29" max="16384" width="9.140625" style="40"/>
  </cols>
  <sheetData>
    <row r="1" spans="1:25" x14ac:dyDescent="0.2">
      <c r="I1" s="27"/>
      <c r="J1" s="27"/>
      <c r="M1" s="44"/>
      <c r="N1" s="44"/>
      <c r="O1" s="44"/>
      <c r="P1" s="44"/>
      <c r="R1" s="44"/>
      <c r="W1" s="44"/>
      <c r="Y1" s="44"/>
    </row>
    <row r="2" spans="1:25" x14ac:dyDescent="0.2">
      <c r="I2" s="27"/>
      <c r="J2" s="27"/>
      <c r="K2" s="44" t="s">
        <v>51</v>
      </c>
      <c r="O2" s="44"/>
      <c r="P2" s="44" t="s">
        <v>51</v>
      </c>
      <c r="R2" s="44"/>
      <c r="U2" s="44"/>
      <c r="V2" s="44" t="s">
        <v>51</v>
      </c>
      <c r="W2" s="44"/>
      <c r="Y2" s="44"/>
    </row>
    <row r="3" spans="1:25" x14ac:dyDescent="0.2">
      <c r="I3" s="27"/>
      <c r="J3" s="27"/>
      <c r="K3" s="44" t="s">
        <v>387</v>
      </c>
      <c r="O3" s="44"/>
      <c r="P3" s="44" t="s">
        <v>387</v>
      </c>
      <c r="R3" s="44"/>
      <c r="U3" s="44"/>
      <c r="V3" s="44" t="s">
        <v>387</v>
      </c>
      <c r="W3" s="44"/>
      <c r="Y3" s="44"/>
    </row>
    <row r="4" spans="1:25" x14ac:dyDescent="0.2">
      <c r="I4" s="27"/>
      <c r="J4" s="27"/>
      <c r="K4" s="44" t="s">
        <v>301</v>
      </c>
      <c r="O4" s="44"/>
      <c r="P4" s="44" t="s">
        <v>302</v>
      </c>
      <c r="R4" s="44"/>
      <c r="U4" s="44"/>
      <c r="V4" s="44" t="s">
        <v>303</v>
      </c>
      <c r="W4" s="44"/>
      <c r="Y4" s="44"/>
    </row>
    <row r="5" spans="1:25" ht="15" customHeight="1" x14ac:dyDescent="0.2">
      <c r="F5" s="209" t="s">
        <v>448</v>
      </c>
      <c r="G5" s="209"/>
      <c r="H5" s="209"/>
      <c r="L5" s="209" t="str">
        <f>F5</f>
        <v>Year Ended September 30, 2020</v>
      </c>
      <c r="M5" s="209"/>
      <c r="O5" s="108"/>
      <c r="Q5" s="108" t="str">
        <f>F5</f>
        <v>Year Ended September 30, 2020</v>
      </c>
      <c r="S5" s="108"/>
      <c r="T5" s="108"/>
      <c r="U5" s="108"/>
      <c r="V5" s="108"/>
      <c r="W5" s="108"/>
    </row>
    <row r="6" spans="1:25" ht="12.75" customHeight="1" x14ac:dyDescent="0.2">
      <c r="F6" s="45"/>
      <c r="G6" s="45"/>
      <c r="L6" s="45"/>
      <c r="M6" s="45"/>
      <c r="N6" s="45"/>
    </row>
    <row r="7" spans="1:25" ht="12.75" customHeight="1" x14ac:dyDescent="0.2">
      <c r="C7" s="41" t="s">
        <v>26</v>
      </c>
      <c r="F7" s="42" t="s">
        <v>28</v>
      </c>
      <c r="G7" s="138" t="s">
        <v>294</v>
      </c>
      <c r="H7" s="138" t="s">
        <v>44</v>
      </c>
      <c r="I7" s="138" t="s">
        <v>44</v>
      </c>
      <c r="J7" s="138" t="s">
        <v>384</v>
      </c>
      <c r="K7" s="138" t="s">
        <v>384</v>
      </c>
      <c r="L7" s="138" t="s">
        <v>46</v>
      </c>
      <c r="M7" s="138" t="s">
        <v>46</v>
      </c>
      <c r="N7" s="138" t="s">
        <v>46</v>
      </c>
      <c r="O7" s="138" t="s">
        <v>43</v>
      </c>
      <c r="P7" s="138" t="s">
        <v>43</v>
      </c>
      <c r="Q7" s="138" t="s">
        <v>43</v>
      </c>
      <c r="R7" s="138" t="s">
        <v>43</v>
      </c>
      <c r="S7" s="138" t="s">
        <v>369</v>
      </c>
      <c r="T7" s="138" t="s">
        <v>369</v>
      </c>
      <c r="U7" s="138" t="s">
        <v>45</v>
      </c>
      <c r="V7" s="138" t="s">
        <v>381</v>
      </c>
      <c r="W7" s="18"/>
      <c r="X7" s="18"/>
    </row>
    <row r="8" spans="1:25" ht="12.75" customHeight="1" outlineLevel="1" x14ac:dyDescent="0.2">
      <c r="A8" s="40">
        <v>1</v>
      </c>
      <c r="B8" s="40" t="s">
        <v>25</v>
      </c>
      <c r="C8" s="40" t="s">
        <v>0</v>
      </c>
      <c r="G8" s="121">
        <v>1919439</v>
      </c>
      <c r="H8" s="121">
        <v>2416102</v>
      </c>
      <c r="I8" s="121">
        <v>2416102</v>
      </c>
      <c r="J8" s="121">
        <v>1431808</v>
      </c>
      <c r="K8" s="121">
        <v>1431808</v>
      </c>
      <c r="L8" s="121">
        <v>3890553</v>
      </c>
      <c r="M8" s="121">
        <v>3890553</v>
      </c>
      <c r="N8" s="121">
        <v>3890553</v>
      </c>
      <c r="O8" s="121">
        <v>2278211</v>
      </c>
      <c r="P8" s="121">
        <v>2278211</v>
      </c>
      <c r="Q8" s="121">
        <v>2278211</v>
      </c>
      <c r="R8" s="121">
        <v>2278211</v>
      </c>
      <c r="S8" s="121">
        <v>4804305</v>
      </c>
      <c r="T8" s="121">
        <v>4804305</v>
      </c>
      <c r="U8" s="121">
        <v>2353811</v>
      </c>
      <c r="V8" s="121"/>
      <c r="W8" s="27"/>
      <c r="X8" s="27"/>
    </row>
    <row r="9" spans="1:25" ht="12.75" customHeight="1" outlineLevel="1" x14ac:dyDescent="0.2">
      <c r="A9" s="40">
        <v>2</v>
      </c>
      <c r="B9" s="40" t="s">
        <v>25</v>
      </c>
      <c r="C9" s="40" t="s">
        <v>1</v>
      </c>
      <c r="G9" s="121">
        <v>5795858</v>
      </c>
      <c r="H9" s="121">
        <v>22540298</v>
      </c>
      <c r="I9" s="121">
        <v>22540298</v>
      </c>
      <c r="J9" s="121">
        <v>40573702</v>
      </c>
      <c r="K9" s="121">
        <v>40573702</v>
      </c>
      <c r="L9" s="121">
        <v>30700869</v>
      </c>
      <c r="M9" s="121">
        <v>30700869</v>
      </c>
      <c r="N9" s="121">
        <v>30700869</v>
      </c>
      <c r="O9" s="121">
        <v>15955582</v>
      </c>
      <c r="P9" s="121">
        <v>15955582</v>
      </c>
      <c r="Q9" s="121">
        <v>15955582</v>
      </c>
      <c r="R9" s="121">
        <v>15955582</v>
      </c>
      <c r="S9" s="121">
        <v>15394560</v>
      </c>
      <c r="T9" s="121">
        <v>15394560</v>
      </c>
      <c r="U9" s="121">
        <v>14956372</v>
      </c>
      <c r="V9" s="121"/>
      <c r="W9" s="27"/>
      <c r="X9" s="27"/>
    </row>
    <row r="10" spans="1:25" ht="12.75" customHeight="1" outlineLevel="1" x14ac:dyDescent="0.2">
      <c r="A10" s="40">
        <v>3</v>
      </c>
      <c r="B10" s="40" t="s">
        <v>25</v>
      </c>
      <c r="C10" s="40" t="s">
        <v>2</v>
      </c>
      <c r="G10" s="121">
        <v>3430029</v>
      </c>
      <c r="H10" s="121">
        <v>7816382</v>
      </c>
      <c r="I10" s="121">
        <v>7816382</v>
      </c>
      <c r="J10" s="121">
        <v>16892144</v>
      </c>
      <c r="K10" s="121">
        <v>16892144</v>
      </c>
      <c r="L10" s="121">
        <v>6339395</v>
      </c>
      <c r="M10" s="121">
        <v>6339395</v>
      </c>
      <c r="N10" s="121">
        <v>6339395</v>
      </c>
      <c r="O10" s="121">
        <v>4035314</v>
      </c>
      <c r="P10" s="121">
        <v>4035314</v>
      </c>
      <c r="Q10" s="121">
        <v>4035314</v>
      </c>
      <c r="R10" s="121">
        <v>4035314</v>
      </c>
      <c r="S10" s="121">
        <v>4325446</v>
      </c>
      <c r="T10" s="121">
        <v>4325446</v>
      </c>
      <c r="U10" s="121">
        <v>3570291</v>
      </c>
      <c r="V10" s="121"/>
      <c r="W10" s="27"/>
      <c r="X10" s="27"/>
    </row>
    <row r="11" spans="1:25" s="28" customFormat="1" ht="12.75" customHeight="1" outlineLevel="1" x14ac:dyDescent="0.2">
      <c r="A11" s="43">
        <v>4</v>
      </c>
      <c r="B11" s="28" t="s">
        <v>25</v>
      </c>
      <c r="C11" s="28" t="s">
        <v>3</v>
      </c>
      <c r="F11" s="35"/>
      <c r="G11" s="28">
        <f t="shared" ref="G11:U11" si="0">IF(ISERROR(G8/((G9+G10)-G8)),0,(G8/((G9+G10)-G8)))</f>
        <v>0.26270480539928565</v>
      </c>
      <c r="H11" s="28">
        <f t="shared" si="0"/>
        <v>8.6472871105243418E-2</v>
      </c>
      <c r="I11" s="28">
        <f t="shared" si="0"/>
        <v>8.6472871105243418E-2</v>
      </c>
      <c r="J11" s="28">
        <f t="shared" si="0"/>
        <v>2.555246866199434E-2</v>
      </c>
      <c r="K11" s="28">
        <f t="shared" si="0"/>
        <v>2.555246866199434E-2</v>
      </c>
      <c r="L11" s="28">
        <f t="shared" si="0"/>
        <v>0.1173631046134912</v>
      </c>
      <c r="M11" s="28">
        <f t="shared" si="0"/>
        <v>0.1173631046134912</v>
      </c>
      <c r="N11" s="28">
        <f t="shared" si="0"/>
        <v>0.1173631046134912</v>
      </c>
      <c r="O11" s="28">
        <f t="shared" si="0"/>
        <v>0.12862030798831459</v>
      </c>
      <c r="P11" s="28">
        <f t="shared" si="0"/>
        <v>0.12862030798831459</v>
      </c>
      <c r="Q11" s="28">
        <f t="shared" si="0"/>
        <v>0.12862030798831459</v>
      </c>
      <c r="R11" s="28">
        <f t="shared" si="0"/>
        <v>0.12862030798831459</v>
      </c>
      <c r="S11" s="28">
        <f t="shared" si="0"/>
        <v>0.32209716459186194</v>
      </c>
      <c r="T11" s="28">
        <f t="shared" si="0"/>
        <v>0.32209716459186194</v>
      </c>
      <c r="U11" s="28">
        <f t="shared" si="0"/>
        <v>0.14554087306308128</v>
      </c>
      <c r="V11" s="28">
        <f>IF(ISERROR(V8/((V9+V10)-V8)),0,(V8/((V9+V10)-V8)))</f>
        <v>0</v>
      </c>
    </row>
    <row r="12" spans="1:25" s="28" customFormat="1" ht="12.75" customHeight="1" outlineLevel="1" x14ac:dyDescent="0.2">
      <c r="A12" s="43">
        <v>5</v>
      </c>
      <c r="B12" s="28" t="s">
        <v>25</v>
      </c>
      <c r="C12" s="28" t="s">
        <v>29</v>
      </c>
      <c r="F12" s="35"/>
      <c r="G12" s="28">
        <v>9.4600000000000004E-2</v>
      </c>
      <c r="H12" s="28">
        <v>9.4600000000000004E-2</v>
      </c>
      <c r="I12" s="28">
        <v>9.4600000000000004E-2</v>
      </c>
      <c r="J12" s="28">
        <v>1.0946</v>
      </c>
      <c r="K12" s="28">
        <v>9.4600000000000004E-2</v>
      </c>
      <c r="L12" s="28">
        <v>9.4600000000000004E-2</v>
      </c>
      <c r="M12" s="28">
        <v>9.4600000000000004E-2</v>
      </c>
      <c r="N12" s="28">
        <v>9.4600000000000004E-2</v>
      </c>
      <c r="O12" s="28">
        <v>9.4600000000000004E-2</v>
      </c>
      <c r="P12" s="28">
        <v>9.4600000000000004E-2</v>
      </c>
      <c r="Q12" s="28">
        <v>9.4600000000000004E-2</v>
      </c>
      <c r="R12" s="28">
        <v>9.4600000000000004E-2</v>
      </c>
      <c r="S12" s="28">
        <v>9.4600000000000004E-2</v>
      </c>
      <c r="T12" s="28">
        <v>9.4600000000000004E-2</v>
      </c>
      <c r="U12" s="28">
        <v>9.4600000000000004E-2</v>
      </c>
      <c r="V12" s="28">
        <v>9.4600000000000004E-2</v>
      </c>
    </row>
    <row r="13" spans="1:25" s="29" customFormat="1" ht="12.75" customHeight="1" outlineLevel="1" x14ac:dyDescent="0.2">
      <c r="A13" s="29">
        <v>6</v>
      </c>
      <c r="B13" s="29" t="s">
        <v>25</v>
      </c>
      <c r="C13" s="29" t="s">
        <v>30</v>
      </c>
      <c r="F13" s="38">
        <f>SUM(G13:V13)</f>
        <v>21532621</v>
      </c>
      <c r="G13" s="122">
        <v>47917</v>
      </c>
      <c r="H13" s="122">
        <v>643816</v>
      </c>
      <c r="I13" s="122">
        <v>643816</v>
      </c>
      <c r="J13" s="122">
        <v>7702602</v>
      </c>
      <c r="K13" s="122">
        <v>7702602</v>
      </c>
      <c r="L13" s="122">
        <v>500240</v>
      </c>
      <c r="M13" s="122">
        <v>500240</v>
      </c>
      <c r="N13" s="122">
        <v>500240</v>
      </c>
      <c r="O13" s="122">
        <v>478389</v>
      </c>
      <c r="P13" s="122">
        <v>478389</v>
      </c>
      <c r="Q13" s="122">
        <v>478389</v>
      </c>
      <c r="R13" s="122">
        <v>478389</v>
      </c>
      <c r="S13" s="122">
        <v>539224</v>
      </c>
      <c r="T13" s="122">
        <v>539224</v>
      </c>
      <c r="U13" s="122">
        <v>299144</v>
      </c>
      <c r="V13" s="122"/>
      <c r="X13" s="122">
        <v>66248</v>
      </c>
    </row>
    <row r="14" spans="1:25" s="29" customFormat="1" ht="12.75" customHeight="1" outlineLevel="1" x14ac:dyDescent="0.2">
      <c r="A14" s="29">
        <v>7</v>
      </c>
      <c r="B14" s="29" t="s">
        <v>25</v>
      </c>
      <c r="C14" s="29" t="s">
        <v>31</v>
      </c>
      <c r="F14" s="38">
        <f>SUM(G14:V14)</f>
        <v>21293878</v>
      </c>
      <c r="G14" s="122">
        <v>46320</v>
      </c>
      <c r="H14" s="122">
        <v>635317</v>
      </c>
      <c r="I14" s="122">
        <v>635317</v>
      </c>
      <c r="J14" s="122">
        <v>7629315</v>
      </c>
      <c r="K14" s="122">
        <v>7629315</v>
      </c>
      <c r="L14" s="122">
        <v>488008</v>
      </c>
      <c r="M14" s="122">
        <v>488008</v>
      </c>
      <c r="N14" s="122">
        <v>488008</v>
      </c>
      <c r="O14" s="122">
        <v>478389</v>
      </c>
      <c r="P14" s="122">
        <v>478389</v>
      </c>
      <c r="Q14" s="122">
        <v>478389</v>
      </c>
      <c r="R14" s="122">
        <v>478389</v>
      </c>
      <c r="S14" s="122">
        <v>526918</v>
      </c>
      <c r="T14" s="122">
        <v>526918</v>
      </c>
      <c r="U14" s="122">
        <v>286878</v>
      </c>
      <c r="V14" s="122"/>
      <c r="X14" s="122">
        <v>63771</v>
      </c>
    </row>
    <row r="15" spans="1:25" ht="12.75" customHeight="1" outlineLevel="1" x14ac:dyDescent="0.2">
      <c r="A15" s="40">
        <v>8</v>
      </c>
      <c r="B15" s="40" t="s">
        <v>25</v>
      </c>
      <c r="C15" s="40" t="s">
        <v>154</v>
      </c>
      <c r="G15" s="103">
        <f t="shared" ref="G15:U15" si="1">IF(ISERROR(G13/G14-1),0,(G13/G14-1))</f>
        <v>3.4477547495682215E-2</v>
      </c>
      <c r="H15" s="103">
        <f t="shared" si="1"/>
        <v>1.33775737151689E-2</v>
      </c>
      <c r="I15" s="103">
        <f t="shared" si="1"/>
        <v>1.33775737151689E-2</v>
      </c>
      <c r="J15" s="103">
        <f t="shared" si="1"/>
        <v>9.6059737997447048E-3</v>
      </c>
      <c r="K15" s="103">
        <f t="shared" si="1"/>
        <v>9.6059737997447048E-3</v>
      </c>
      <c r="L15" s="103">
        <f t="shared" si="1"/>
        <v>2.5065162866182433E-2</v>
      </c>
      <c r="M15" s="103">
        <f t="shared" si="1"/>
        <v>2.5065162866182433E-2</v>
      </c>
      <c r="N15" s="103">
        <f t="shared" si="1"/>
        <v>2.5065162866182433E-2</v>
      </c>
      <c r="O15" s="103">
        <f t="shared" si="1"/>
        <v>0</v>
      </c>
      <c r="P15" s="103">
        <f t="shared" si="1"/>
        <v>0</v>
      </c>
      <c r="Q15" s="103">
        <f t="shared" si="1"/>
        <v>0</v>
      </c>
      <c r="R15" s="103">
        <f t="shared" si="1"/>
        <v>0</v>
      </c>
      <c r="S15" s="103">
        <f t="shared" si="1"/>
        <v>2.3354677577915428E-2</v>
      </c>
      <c r="T15" s="103">
        <f t="shared" si="1"/>
        <v>2.3354677577915428E-2</v>
      </c>
      <c r="U15" s="103">
        <f t="shared" si="1"/>
        <v>4.2756851344474045E-2</v>
      </c>
      <c r="V15" s="103">
        <f>IF(ISERROR(V13/V14-1),0,(V13/V14-1))</f>
        <v>0</v>
      </c>
      <c r="W15" s="28"/>
      <c r="X15" s="28"/>
    </row>
    <row r="16" spans="1:25" ht="12.75" customHeight="1" x14ac:dyDescent="0.2"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27"/>
      <c r="X16" s="27"/>
    </row>
    <row r="17" spans="1:24" ht="12.75" customHeight="1" x14ac:dyDescent="0.2">
      <c r="C17" s="40" t="s">
        <v>4</v>
      </c>
      <c r="G17" s="136" t="s">
        <v>50</v>
      </c>
      <c r="H17" s="136" t="s">
        <v>27</v>
      </c>
      <c r="I17" s="136" t="s">
        <v>50</v>
      </c>
      <c r="J17" s="136" t="s">
        <v>50</v>
      </c>
      <c r="K17" s="136" t="s">
        <v>447</v>
      </c>
      <c r="L17" s="136" t="s">
        <v>313</v>
      </c>
      <c r="M17" s="136" t="s">
        <v>48</v>
      </c>
      <c r="N17" s="136" t="s">
        <v>50</v>
      </c>
      <c r="O17" s="136" t="s">
        <v>48</v>
      </c>
      <c r="P17" s="136" t="s">
        <v>49</v>
      </c>
      <c r="Q17" s="136" t="s">
        <v>27</v>
      </c>
      <c r="R17" s="136" t="s">
        <v>50</v>
      </c>
      <c r="S17" s="136" t="s">
        <v>48</v>
      </c>
      <c r="T17" s="136" t="s">
        <v>50</v>
      </c>
      <c r="U17" s="136" t="s">
        <v>50</v>
      </c>
      <c r="V17" s="136" t="s">
        <v>48</v>
      </c>
      <c r="W17" s="44"/>
      <c r="X17" s="44"/>
    </row>
    <row r="18" spans="1:24" s="29" customFormat="1" x14ac:dyDescent="0.2">
      <c r="C18" s="31" t="s">
        <v>8</v>
      </c>
      <c r="F18" s="20"/>
      <c r="G18" s="137">
        <v>415</v>
      </c>
      <c r="H18" s="137">
        <v>405</v>
      </c>
      <c r="I18" s="137">
        <v>415</v>
      </c>
      <c r="J18" s="137">
        <v>416</v>
      </c>
      <c r="K18" s="137">
        <v>479</v>
      </c>
      <c r="L18" s="137">
        <v>26</v>
      </c>
      <c r="M18" s="137">
        <v>35</v>
      </c>
      <c r="N18" s="137">
        <v>416</v>
      </c>
      <c r="O18" s="137">
        <v>35</v>
      </c>
      <c r="P18" s="137">
        <v>194</v>
      </c>
      <c r="Q18" s="137">
        <v>405</v>
      </c>
      <c r="R18" s="137">
        <v>416</v>
      </c>
      <c r="S18" s="137">
        <v>35</v>
      </c>
      <c r="T18" s="137">
        <v>416</v>
      </c>
      <c r="U18" s="137">
        <v>416</v>
      </c>
      <c r="V18" s="137">
        <v>35</v>
      </c>
      <c r="W18" s="31"/>
      <c r="X18" s="31"/>
    </row>
    <row r="19" spans="1:24" outlineLevel="1" x14ac:dyDescent="0.2">
      <c r="A19" s="40">
        <v>9</v>
      </c>
      <c r="B19" s="40" t="s">
        <v>25</v>
      </c>
      <c r="C19" s="40" t="s">
        <v>1</v>
      </c>
      <c r="F19" s="44">
        <f>SUM(G19:U19)</f>
        <v>78690310</v>
      </c>
      <c r="G19" s="121">
        <v>2735012</v>
      </c>
      <c r="H19" s="121">
        <v>2517855</v>
      </c>
      <c r="I19" s="121">
        <v>13354600</v>
      </c>
      <c r="J19" s="121">
        <v>1130022</v>
      </c>
      <c r="K19" s="121">
        <v>1055280</v>
      </c>
      <c r="L19" s="121">
        <v>4632967</v>
      </c>
      <c r="M19" s="121">
        <v>3577233</v>
      </c>
      <c r="N19" s="121">
        <v>17148652</v>
      </c>
      <c r="O19" s="121">
        <v>1861976</v>
      </c>
      <c r="P19" s="121">
        <v>937462</v>
      </c>
      <c r="Q19" s="121">
        <v>6676018</v>
      </c>
      <c r="R19" s="121">
        <v>6480126</v>
      </c>
      <c r="S19" s="121">
        <v>1865126</v>
      </c>
      <c r="T19" s="121">
        <v>1743364</v>
      </c>
      <c r="U19" s="121">
        <v>12974617</v>
      </c>
      <c r="V19" s="121"/>
      <c r="W19" s="27"/>
      <c r="X19" s="27"/>
    </row>
    <row r="20" spans="1:24" s="41" customFormat="1" outlineLevel="1" x14ac:dyDescent="0.2">
      <c r="A20" s="40">
        <v>10</v>
      </c>
      <c r="B20" s="40" t="s">
        <v>25</v>
      </c>
      <c r="C20" s="41" t="s">
        <v>5</v>
      </c>
      <c r="F20" s="44">
        <f>SUM(G20:U20)</f>
        <v>1165094</v>
      </c>
      <c r="G20" s="123">
        <v>163683</v>
      </c>
      <c r="H20" s="123">
        <v>43294</v>
      </c>
      <c r="I20" s="123">
        <v>193420</v>
      </c>
      <c r="J20" s="123">
        <v>7601</v>
      </c>
      <c r="K20" s="123">
        <v>7098</v>
      </c>
      <c r="L20" s="123">
        <v>57885</v>
      </c>
      <c r="M20" s="123">
        <v>45863</v>
      </c>
      <c r="N20" s="123">
        <v>115342</v>
      </c>
      <c r="O20" s="123">
        <v>23978</v>
      </c>
      <c r="P20" s="123">
        <v>18060</v>
      </c>
      <c r="Q20" s="123">
        <v>30063</v>
      </c>
      <c r="R20" s="123">
        <v>165455</v>
      </c>
      <c r="S20" s="123">
        <v>7464</v>
      </c>
      <c r="T20" s="123">
        <v>11196</v>
      </c>
      <c r="U20" s="123">
        <v>274692</v>
      </c>
      <c r="V20" s="123"/>
      <c r="W20" s="30"/>
      <c r="X20" s="30"/>
    </row>
    <row r="21" spans="1:24" outlineLevel="1" x14ac:dyDescent="0.2">
      <c r="A21" s="40">
        <v>11</v>
      </c>
      <c r="B21" s="40" t="s">
        <v>25</v>
      </c>
      <c r="C21" s="40" t="s">
        <v>6</v>
      </c>
      <c r="F21" s="44"/>
      <c r="G21" s="27">
        <f t="shared" ref="G21:U21" si="2">G19-G20</f>
        <v>2571329</v>
      </c>
      <c r="H21" s="27">
        <f t="shared" si="2"/>
        <v>2474561</v>
      </c>
      <c r="I21" s="27">
        <f t="shared" si="2"/>
        <v>13161180</v>
      </c>
      <c r="J21" s="27">
        <f t="shared" si="2"/>
        <v>1122421</v>
      </c>
      <c r="K21" s="27">
        <f t="shared" si="2"/>
        <v>1048182</v>
      </c>
      <c r="L21" s="27">
        <f t="shared" si="2"/>
        <v>4575082</v>
      </c>
      <c r="M21" s="27">
        <f t="shared" si="2"/>
        <v>3531370</v>
      </c>
      <c r="N21" s="27">
        <f t="shared" si="2"/>
        <v>17033310</v>
      </c>
      <c r="O21" s="27">
        <f t="shared" si="2"/>
        <v>1837998</v>
      </c>
      <c r="P21" s="27">
        <f t="shared" si="2"/>
        <v>919402</v>
      </c>
      <c r="Q21" s="27">
        <f t="shared" si="2"/>
        <v>6645955</v>
      </c>
      <c r="R21" s="27">
        <f t="shared" si="2"/>
        <v>6314671</v>
      </c>
      <c r="S21" s="27">
        <f t="shared" si="2"/>
        <v>1857662</v>
      </c>
      <c r="T21" s="27">
        <f t="shared" si="2"/>
        <v>1732168</v>
      </c>
      <c r="U21" s="27">
        <f t="shared" si="2"/>
        <v>12699925</v>
      </c>
      <c r="V21" s="27">
        <f t="shared" ref="V21" si="3">V19-V20</f>
        <v>0</v>
      </c>
      <c r="W21" s="27"/>
      <c r="X21" s="27"/>
    </row>
    <row r="22" spans="1:24" outlineLevel="1" x14ac:dyDescent="0.2">
      <c r="A22" s="40">
        <v>12</v>
      </c>
      <c r="B22" s="40" t="s">
        <v>25</v>
      </c>
      <c r="C22" s="40" t="s">
        <v>296</v>
      </c>
      <c r="F22" s="32"/>
      <c r="G22" s="32">
        <f t="shared" ref="G22:U22" si="4">IF(ISERROR(G21/G30),0,(G21/G30))</f>
        <v>722.76390863738709</v>
      </c>
      <c r="H22" s="32">
        <f t="shared" si="4"/>
        <v>1758.1042469373272</v>
      </c>
      <c r="I22" s="32">
        <f t="shared" si="4"/>
        <v>1067.2250977589263</v>
      </c>
      <c r="J22" s="32">
        <f t="shared" si="4"/>
        <v>764.8003438975154</v>
      </c>
      <c r="K22" s="32">
        <f t="shared" si="4"/>
        <v>661.57787859674636</v>
      </c>
      <c r="L22" s="32">
        <f t="shared" si="4"/>
        <v>601.52936606367894</v>
      </c>
      <c r="M22" s="32">
        <f t="shared" si="4"/>
        <v>586.35469113100805</v>
      </c>
      <c r="N22" s="32">
        <f t="shared" si="4"/>
        <v>1118.8263063151578</v>
      </c>
      <c r="O22" s="32">
        <f t="shared" si="4"/>
        <v>487.05028988652685</v>
      </c>
      <c r="P22" s="32">
        <f t="shared" si="4"/>
        <v>517.54532535181909</v>
      </c>
      <c r="Q22" s="32">
        <f t="shared" si="4"/>
        <v>2759.7761538128757</v>
      </c>
      <c r="R22" s="32">
        <f t="shared" si="4"/>
        <v>839.93841758775352</v>
      </c>
      <c r="S22" s="32">
        <f t="shared" si="4"/>
        <v>345.41659589497863</v>
      </c>
      <c r="T22" s="32">
        <f t="shared" si="4"/>
        <v>779.85191364166815</v>
      </c>
      <c r="U22" s="32">
        <f t="shared" si="4"/>
        <v>769.47168799784697</v>
      </c>
      <c r="V22" s="32">
        <f>IF(ISERROR(V21/V30),0,(V21/V30))</f>
        <v>0</v>
      </c>
      <c r="W22" s="32"/>
      <c r="X22" s="32"/>
    </row>
    <row r="23" spans="1:24" outlineLevel="1" x14ac:dyDescent="0.2">
      <c r="A23" s="40">
        <v>13</v>
      </c>
      <c r="B23" s="40" t="s">
        <v>25</v>
      </c>
      <c r="C23" s="40" t="s">
        <v>297</v>
      </c>
      <c r="F23" s="27"/>
      <c r="G23" s="27">
        <f t="shared" ref="G23:U23" si="5">IF(ISERROR(G21*(1+G11)*(1+G12)*(1+G15)),0,(G21*(1+G11)*(1+G12)*(1+G15)))</f>
        <v>3676512.0526670539</v>
      </c>
      <c r="H23" s="27">
        <f t="shared" si="5"/>
        <v>2982248.1882820777</v>
      </c>
      <c r="I23" s="27">
        <f t="shared" si="5"/>
        <v>15861360.948731642</v>
      </c>
      <c r="J23" s="27">
        <f t="shared" si="5"/>
        <v>2434258.4079248509</v>
      </c>
      <c r="K23" s="27">
        <f t="shared" si="5"/>
        <v>1187960.3270652811</v>
      </c>
      <c r="L23" s="27">
        <f t="shared" si="5"/>
        <v>5735880.9283539411</v>
      </c>
      <c r="M23" s="27">
        <f t="shared" si="5"/>
        <v>4427356.2384152375</v>
      </c>
      <c r="N23" s="27">
        <f t="shared" si="5"/>
        <v>21355035.379855592</v>
      </c>
      <c r="O23" s="27">
        <f t="shared" si="5"/>
        <v>2270640.2856343505</v>
      </c>
      <c r="P23" s="27">
        <f t="shared" si="5"/>
        <v>1135818.0040961923</v>
      </c>
      <c r="Q23" s="27">
        <f t="shared" si="5"/>
        <v>8210331.6540676551</v>
      </c>
      <c r="R23" s="27">
        <f t="shared" si="5"/>
        <v>7801067.4457354965</v>
      </c>
      <c r="S23" s="27">
        <f t="shared" si="5"/>
        <v>2751133.6819800581</v>
      </c>
      <c r="T23" s="27">
        <f t="shared" si="5"/>
        <v>2565281.3739248766</v>
      </c>
      <c r="U23" s="27">
        <f t="shared" si="5"/>
        <v>16605434.410030212</v>
      </c>
      <c r="V23" s="27">
        <f>IF(ISERROR(V21*(1+V11)*(1+V12)*(1+V15)),0,(V21*(1+V11)*(1+V12)*(1+V15)))</f>
        <v>0</v>
      </c>
      <c r="W23" s="27"/>
      <c r="X23" s="27"/>
    </row>
    <row r="24" spans="1:24" outlineLevel="1" x14ac:dyDescent="0.2">
      <c r="A24" s="40">
        <v>14</v>
      </c>
      <c r="B24" s="40" t="s">
        <v>25</v>
      </c>
      <c r="C24" s="40" t="s">
        <v>298</v>
      </c>
      <c r="F24" s="27"/>
      <c r="G24" s="27">
        <f t="shared" ref="G24:U24" si="6">IF(ISERROR(G23*G46/G30),0,(G23*G46/G30))</f>
        <v>3137603.2935626633</v>
      </c>
      <c r="H24" s="27">
        <f t="shared" si="6"/>
        <v>2478997.5455317469</v>
      </c>
      <c r="I24" s="27">
        <f t="shared" si="6"/>
        <v>13655005.417282157</v>
      </c>
      <c r="J24" s="27">
        <f t="shared" si="6"/>
        <v>1974586.6475468313</v>
      </c>
      <c r="K24" s="27">
        <f t="shared" si="6"/>
        <v>871519.08626641089</v>
      </c>
      <c r="L24" s="27">
        <f t="shared" si="6"/>
        <v>4957132.4357896261</v>
      </c>
      <c r="M24" s="27">
        <f t="shared" si="6"/>
        <v>3674036.1029095966</v>
      </c>
      <c r="N24" s="27">
        <f t="shared" si="6"/>
        <v>13975398.806931047</v>
      </c>
      <c r="O24" s="27">
        <f t="shared" si="6"/>
        <v>1952212.6821453886</v>
      </c>
      <c r="P24" s="27">
        <f t="shared" si="6"/>
        <v>1067746.5098932262</v>
      </c>
      <c r="Q24" s="27">
        <f t="shared" si="6"/>
        <v>4248331.8624696992</v>
      </c>
      <c r="R24" s="27">
        <f t="shared" si="6"/>
        <v>7078448.1673531113</v>
      </c>
      <c r="S24" s="27">
        <f t="shared" si="6"/>
        <v>2637842.3891346939</v>
      </c>
      <c r="T24" s="27">
        <f t="shared" si="6"/>
        <v>2328346.7021338996</v>
      </c>
      <c r="U24" s="27">
        <f t="shared" si="6"/>
        <v>15391053.332982117</v>
      </c>
      <c r="V24" s="27">
        <f>IF(ISERROR(V23*V46/V30),0,(V23*V46/V30))</f>
        <v>0</v>
      </c>
      <c r="W24" s="27"/>
      <c r="X24" s="27"/>
    </row>
    <row r="25" spans="1:24" outlineLevel="1" x14ac:dyDescent="0.2">
      <c r="A25" s="40">
        <v>15</v>
      </c>
      <c r="B25" s="40" t="s">
        <v>25</v>
      </c>
      <c r="C25" s="40" t="s">
        <v>299</v>
      </c>
      <c r="F25" s="33"/>
      <c r="G25" s="33">
        <f t="shared" ref="G25:U25" si="7">(IF(ISERROR(G24/G50),0,(G24/G50)))</f>
        <v>14.522313990666776</v>
      </c>
      <c r="H25" s="33">
        <f t="shared" si="7"/>
        <v>11.806465984459374</v>
      </c>
      <c r="I25" s="33">
        <f t="shared" si="7"/>
        <v>15.843595564319038</v>
      </c>
      <c r="J25" s="33">
        <f t="shared" si="7"/>
        <v>24.085001829516298</v>
      </c>
      <c r="K25" s="33">
        <f t="shared" si="7"/>
        <v>6.9710588682553283</v>
      </c>
      <c r="L25" s="33">
        <f t="shared" si="7"/>
        <v>36.62337685996598</v>
      </c>
      <c r="M25" s="33">
        <f t="shared" si="7"/>
        <v>37.688825044635628</v>
      </c>
      <c r="N25" s="33">
        <f t="shared" si="7"/>
        <v>20.45419492092757</v>
      </c>
      <c r="O25" s="33">
        <f t="shared" si="7"/>
        <v>29.402110688997364</v>
      </c>
      <c r="P25" s="33">
        <f t="shared" si="7"/>
        <v>13.319582317842416</v>
      </c>
      <c r="Q25" s="33">
        <f t="shared" si="7"/>
        <v>22.650287033345478</v>
      </c>
      <c r="R25" s="33">
        <f t="shared" si="7"/>
        <v>16.321002394617629</v>
      </c>
      <c r="S25" s="33">
        <f t="shared" si="7"/>
        <v>27.539361618792721</v>
      </c>
      <c r="T25" s="33">
        <f t="shared" si="7"/>
        <v>19.531999526334818</v>
      </c>
      <c r="U25" s="33">
        <f t="shared" si="7"/>
        <v>11.154605479194057</v>
      </c>
      <c r="V25" s="33">
        <f>(IF(ISERROR(V24/V50),0,(V24/V50)))</f>
        <v>0</v>
      </c>
      <c r="W25" s="33"/>
      <c r="X25" s="33"/>
    </row>
    <row r="26" spans="1:24" outlineLevel="1" x14ac:dyDescent="0.2">
      <c r="A26" s="40">
        <v>16</v>
      </c>
      <c r="B26" s="40" t="s">
        <v>25</v>
      </c>
      <c r="C26" s="40" t="s">
        <v>7</v>
      </c>
      <c r="F26" s="35">
        <f>SUM(G26:V26)</f>
        <v>1</v>
      </c>
      <c r="G26" s="34">
        <f t="shared" ref="G26:U26" si="8">G49/$F49</f>
        <v>1.9530866819347983E-2</v>
      </c>
      <c r="H26" s="34">
        <f t="shared" si="8"/>
        <v>6.3156801566246326E-2</v>
      </c>
      <c r="I26" s="34">
        <f t="shared" si="8"/>
        <v>0.22387782637262318</v>
      </c>
      <c r="J26" s="34">
        <f t="shared" si="8"/>
        <v>1.9005211348568099E-2</v>
      </c>
      <c r="K26" s="34">
        <f t="shared" si="8"/>
        <v>2.8288936353416859E-2</v>
      </c>
      <c r="L26" s="34">
        <f t="shared" si="8"/>
        <v>3.7693154176650916E-2</v>
      </c>
      <c r="M26" s="34">
        <f t="shared" si="8"/>
        <v>2.1855416222527395E-2</v>
      </c>
      <c r="N26" s="34">
        <f t="shared" si="8"/>
        <v>0.19508833217498939</v>
      </c>
      <c r="O26" s="34">
        <f t="shared" si="8"/>
        <v>1.0142660531809075E-2</v>
      </c>
      <c r="P26" s="34">
        <f t="shared" si="8"/>
        <v>1.0537505250091509E-2</v>
      </c>
      <c r="Q26" s="34">
        <f t="shared" si="8"/>
        <v>4.5017416140303669E-2</v>
      </c>
      <c r="R26" s="34">
        <f t="shared" si="8"/>
        <v>8.0537798614274569E-2</v>
      </c>
      <c r="S26" s="34">
        <f t="shared" si="8"/>
        <v>3.949433843699094E-2</v>
      </c>
      <c r="T26" s="34">
        <f t="shared" si="8"/>
        <v>4.9086260969557677E-2</v>
      </c>
      <c r="U26" s="34">
        <f t="shared" si="8"/>
        <v>0.15668747502260233</v>
      </c>
      <c r="V26" s="34">
        <f t="shared" ref="V26" si="9">V49/$F49</f>
        <v>0</v>
      </c>
      <c r="W26" s="28"/>
      <c r="X26" s="28"/>
    </row>
    <row r="27" spans="1:24" ht="12" customHeight="1" x14ac:dyDescent="0.2">
      <c r="A27" s="40">
        <v>17</v>
      </c>
      <c r="B27" s="40" t="s">
        <v>25</v>
      </c>
      <c r="C27" s="40" t="s">
        <v>300</v>
      </c>
      <c r="F27" s="36">
        <f>SUM(G27:V27)</f>
        <v>17.992670918178742</v>
      </c>
      <c r="G27" s="33">
        <f t="shared" ref="G27:U27" si="10">IF(ISERROR(G25*G26),0,G25*G26)</f>
        <v>0.28363338046046671</v>
      </c>
      <c r="H27" s="33">
        <f t="shared" si="10"/>
        <v>0.74565862937913774</v>
      </c>
      <c r="I27" s="33">
        <f t="shared" si="10"/>
        <v>3.5470297368666803</v>
      </c>
      <c r="J27" s="33">
        <f t="shared" si="10"/>
        <v>0.45774055010060655</v>
      </c>
      <c r="K27" s="33">
        <f t="shared" si="10"/>
        <v>0.19720384063999713</v>
      </c>
      <c r="L27" s="33">
        <f t="shared" si="10"/>
        <v>1.3804505904522872</v>
      </c>
      <c r="M27" s="33">
        <f t="shared" si="10"/>
        <v>0.8237049582885263</v>
      </c>
      <c r="N27" s="33">
        <f t="shared" si="10"/>
        <v>3.9903747731058985</v>
      </c>
      <c r="O27" s="33">
        <f t="shared" si="10"/>
        <v>0.2982156276371753</v>
      </c>
      <c r="P27" s="33">
        <f t="shared" si="10"/>
        <v>0.1403551686032905</v>
      </c>
      <c r="Q27" s="33">
        <f t="shared" si="10"/>
        <v>1.0196573970774376</v>
      </c>
      <c r="R27" s="33">
        <f t="shared" si="10"/>
        <v>1.3144576040408076</v>
      </c>
      <c r="S27" s="33">
        <f t="shared" si="10"/>
        <v>1.0876488681112784</v>
      </c>
      <c r="T27" s="33">
        <f t="shared" si="10"/>
        <v>0.95875282600694778</v>
      </c>
      <c r="U27" s="33">
        <f t="shared" si="10"/>
        <v>1.7477869674082018</v>
      </c>
      <c r="V27" s="33">
        <f>IF(ISERROR(V25*V26),0,V25*V26)</f>
        <v>0</v>
      </c>
      <c r="W27" s="33"/>
      <c r="X27" s="33"/>
    </row>
    <row r="28" spans="1:24" ht="12" customHeight="1" x14ac:dyDescent="0.2">
      <c r="F28" s="36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spans="1:24" x14ac:dyDescent="0.2">
      <c r="C29" s="41" t="s">
        <v>23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outlineLevel="1" x14ac:dyDescent="0.2">
      <c r="A30" s="40">
        <v>18</v>
      </c>
      <c r="B30" s="40" t="s">
        <v>25</v>
      </c>
      <c r="C30" s="40" t="s">
        <v>24</v>
      </c>
      <c r="F30" s="38">
        <f>SUM(G30:V30)</f>
        <v>88782.150270000013</v>
      </c>
      <c r="G30" s="124">
        <v>3557.6333700000005</v>
      </c>
      <c r="H30" s="124">
        <v>1407.5166500000003</v>
      </c>
      <c r="I30" s="124">
        <v>12332.150010000007</v>
      </c>
      <c r="J30" s="124">
        <v>1467.6000199999994</v>
      </c>
      <c r="K30" s="124">
        <v>1584.3667599999994</v>
      </c>
      <c r="L30" s="124">
        <v>7605.750039999999</v>
      </c>
      <c r="M30" s="124">
        <v>6022.5833499999972</v>
      </c>
      <c r="N30" s="124">
        <v>15224.266629999987</v>
      </c>
      <c r="O30" s="124">
        <v>3773.7335099999991</v>
      </c>
      <c r="P30" s="124">
        <v>1776.4666300000008</v>
      </c>
      <c r="Q30" s="124">
        <v>2408.15002</v>
      </c>
      <c r="R30" s="124">
        <v>7518.0166400000007</v>
      </c>
      <c r="S30" s="124">
        <v>5378.0334300000122</v>
      </c>
      <c r="T30" s="124">
        <v>2221.1499000000003</v>
      </c>
      <c r="U30" s="124">
        <v>16504.733310000011</v>
      </c>
      <c r="V30" s="124"/>
      <c r="W30" s="29"/>
      <c r="X30" s="124">
        <v>6051.3000799999982</v>
      </c>
    </row>
    <row r="31" spans="1:24" outlineLevel="1" x14ac:dyDescent="0.2">
      <c r="A31" s="40">
        <v>19</v>
      </c>
      <c r="B31" s="40" t="s">
        <v>25</v>
      </c>
      <c r="C31" s="40" t="s">
        <v>9</v>
      </c>
      <c r="F31" s="38">
        <f>SUM(G31:V31)</f>
        <v>2955646.4</v>
      </c>
      <c r="G31" s="122">
        <v>171185.89999999997</v>
      </c>
      <c r="H31" s="122">
        <v>131499.30000000002</v>
      </c>
      <c r="I31" s="122">
        <v>468822.89999999991</v>
      </c>
      <c r="J31" s="122">
        <v>30693.699999999997</v>
      </c>
      <c r="K31" s="122">
        <v>65574.3</v>
      </c>
      <c r="L31" s="122">
        <v>70521.899999999994</v>
      </c>
      <c r="M31" s="122">
        <v>62198.599999999955</v>
      </c>
      <c r="N31" s="122">
        <v>597997.20000000019</v>
      </c>
      <c r="O31" s="122">
        <v>52684.700000000012</v>
      </c>
      <c r="P31" s="122">
        <v>62333.799999999996</v>
      </c>
      <c r="Q31" s="122">
        <v>116073.7</v>
      </c>
      <c r="R31" s="122">
        <v>295889.39999999991</v>
      </c>
      <c r="S31" s="122">
        <v>6476.1999999999989</v>
      </c>
      <c r="T31" s="122">
        <v>6207.6999999999971</v>
      </c>
      <c r="U31" s="122">
        <v>817487.09999999974</v>
      </c>
      <c r="V31" s="122"/>
      <c r="W31" s="29"/>
      <c r="X31" s="122">
        <v>61283.599999999984</v>
      </c>
    </row>
    <row r="32" spans="1:24" outlineLevel="1" x14ac:dyDescent="0.2">
      <c r="A32" s="40">
        <v>20</v>
      </c>
      <c r="B32" s="40" t="s">
        <v>25</v>
      </c>
      <c r="C32" s="40" t="s">
        <v>10</v>
      </c>
      <c r="F32" s="38">
        <f>SUM(G32:V32)</f>
        <v>638166.47737500025</v>
      </c>
      <c r="G32" s="122">
        <v>39546.423374999991</v>
      </c>
      <c r="H32" s="122">
        <v>13737.151125000002</v>
      </c>
      <c r="I32" s="122">
        <v>62366.348249999988</v>
      </c>
      <c r="J32" s="122">
        <v>34815.918375000008</v>
      </c>
      <c r="K32" s="122">
        <v>42804.613499999999</v>
      </c>
      <c r="L32" s="122">
        <v>3050.4442499999986</v>
      </c>
      <c r="M32" s="122">
        <v>4919.9324999999972</v>
      </c>
      <c r="N32" s="122">
        <v>35626.58249999999</v>
      </c>
      <c r="O32" s="122">
        <v>1532.2882499999998</v>
      </c>
      <c r="P32" s="122">
        <v>1279.0515000000003</v>
      </c>
      <c r="Q32" s="122">
        <v>14195.693249999998</v>
      </c>
      <c r="R32" s="122">
        <v>12845.572125000002</v>
      </c>
      <c r="S32" s="122">
        <v>17975.423625000014</v>
      </c>
      <c r="T32" s="122">
        <v>27063.061124999993</v>
      </c>
      <c r="U32" s="122">
        <v>326407.97362500033</v>
      </c>
      <c r="V32" s="122"/>
      <c r="W32" s="29"/>
      <c r="X32" s="122">
        <v>10852.261500000001</v>
      </c>
    </row>
    <row r="33" spans="1:24" s="41" customFormat="1" outlineLevel="1" x14ac:dyDescent="0.2">
      <c r="A33" s="40">
        <v>21</v>
      </c>
      <c r="B33" s="40" t="s">
        <v>25</v>
      </c>
      <c r="C33" s="41" t="s">
        <v>11</v>
      </c>
      <c r="F33" s="38">
        <f>SUM(G33:V33)</f>
        <v>2071417.9270000001</v>
      </c>
      <c r="G33" s="125">
        <v>37416.351999999984</v>
      </c>
      <c r="H33" s="125">
        <v>117126.68299999998</v>
      </c>
      <c r="I33" s="125">
        <v>415200.34799999982</v>
      </c>
      <c r="J33" s="125">
        <v>35370.264999999999</v>
      </c>
      <c r="K33" s="125">
        <v>52888.870999999992</v>
      </c>
      <c r="L33" s="125">
        <v>69938.643499999991</v>
      </c>
      <c r="M33" s="125">
        <v>40658.205000000002</v>
      </c>
      <c r="N33" s="125">
        <v>362471.4434999997</v>
      </c>
      <c r="O33" s="125">
        <v>18993.337000000003</v>
      </c>
      <c r="P33" s="125">
        <v>19542.203000000001</v>
      </c>
      <c r="Q33" s="125">
        <v>290562.34000000003</v>
      </c>
      <c r="R33" s="125">
        <v>151116.92349999992</v>
      </c>
      <c r="S33" s="125">
        <v>73490.265000000029</v>
      </c>
      <c r="T33" s="125">
        <v>93723.795999999973</v>
      </c>
      <c r="U33" s="125">
        <v>292918.25150000025</v>
      </c>
      <c r="V33" s="125"/>
      <c r="W33" s="31"/>
      <c r="X33" s="125">
        <v>43031.723999999995</v>
      </c>
    </row>
    <row r="34" spans="1:24" outlineLevel="1" x14ac:dyDescent="0.2">
      <c r="A34" s="40">
        <v>22</v>
      </c>
      <c r="B34" s="40" t="s">
        <v>25</v>
      </c>
      <c r="C34" s="40" t="s">
        <v>12</v>
      </c>
      <c r="F34" s="38"/>
      <c r="G34" s="101">
        <v>248148.67537500002</v>
      </c>
      <c r="H34" s="101">
        <v>262363.13412500004</v>
      </c>
      <c r="I34" s="101">
        <v>946389.59625000064</v>
      </c>
      <c r="J34" s="101">
        <v>100879.88337500005</v>
      </c>
      <c r="K34" s="101">
        <v>161267.78450000001</v>
      </c>
      <c r="L34" s="101">
        <v>143510.98774999997</v>
      </c>
      <c r="M34" s="101">
        <v>107776.73750000008</v>
      </c>
      <c r="N34" s="101">
        <v>996095.22600000002</v>
      </c>
      <c r="O34" s="101">
        <v>73210.32524999998</v>
      </c>
      <c r="P34" s="101">
        <v>83155.054500000013</v>
      </c>
      <c r="Q34" s="101">
        <v>420831.73324999993</v>
      </c>
      <c r="R34" s="101">
        <v>459851.89562500018</v>
      </c>
      <c r="S34" s="101">
        <v>97941.888624999861</v>
      </c>
      <c r="T34" s="101">
        <v>126994.55712499995</v>
      </c>
      <c r="U34" s="101">
        <v>1436813.3251250009</v>
      </c>
      <c r="V34" s="101"/>
      <c r="W34" s="29"/>
      <c r="X34" s="101">
        <v>115167.58550000013</v>
      </c>
    </row>
    <row r="35" spans="1:24" outlineLevel="1" x14ac:dyDescent="0.2">
      <c r="A35" s="40">
        <v>23</v>
      </c>
      <c r="B35" s="40" t="s">
        <v>25</v>
      </c>
      <c r="C35" s="40" t="s">
        <v>13</v>
      </c>
      <c r="F35" s="38">
        <f>SUM(G35:V35)</f>
        <v>11260292</v>
      </c>
      <c r="G35" s="122">
        <v>419188</v>
      </c>
      <c r="H35" s="122">
        <v>317367</v>
      </c>
      <c r="I35" s="122">
        <v>1735776</v>
      </c>
      <c r="J35" s="122">
        <v>224812</v>
      </c>
      <c r="K35" s="122">
        <v>352526</v>
      </c>
      <c r="L35" s="122">
        <v>677378</v>
      </c>
      <c r="M35" s="122">
        <v>547262</v>
      </c>
      <c r="N35" s="122">
        <v>1860992</v>
      </c>
      <c r="O35" s="122">
        <v>291896</v>
      </c>
      <c r="P35" s="122">
        <v>231734</v>
      </c>
      <c r="Q35" s="122">
        <v>493497</v>
      </c>
      <c r="R35" s="122">
        <v>861275</v>
      </c>
      <c r="S35" s="122">
        <v>521224</v>
      </c>
      <c r="T35" s="122">
        <v>278382</v>
      </c>
      <c r="U35" s="122">
        <v>2446983</v>
      </c>
      <c r="V35" s="122"/>
      <c r="W35" s="29"/>
      <c r="X35" s="122">
        <v>484899</v>
      </c>
    </row>
    <row r="36" spans="1:24" outlineLevel="1" x14ac:dyDescent="0.2">
      <c r="A36" s="40">
        <v>24</v>
      </c>
      <c r="B36" s="40" t="s">
        <v>25</v>
      </c>
      <c r="C36" s="40" t="s">
        <v>14</v>
      </c>
      <c r="F36" s="38">
        <f>SUM(G36:V36)</f>
        <v>14925234.196500003</v>
      </c>
      <c r="G36" s="122">
        <v>617566.47550000018</v>
      </c>
      <c r="H36" s="122">
        <v>793417.5</v>
      </c>
      <c r="I36" s="122">
        <v>3013077.3000000026</v>
      </c>
      <c r="J36" s="122">
        <v>273526.99250000011</v>
      </c>
      <c r="K36" s="122">
        <v>564246.35900000017</v>
      </c>
      <c r="L36" s="122">
        <v>372586.86200000008</v>
      </c>
      <c r="M36" s="122">
        <v>278706.24399999995</v>
      </c>
      <c r="N36" s="122">
        <v>2282134.9559999998</v>
      </c>
      <c r="O36" s="122">
        <v>197029.80000000002</v>
      </c>
      <c r="P36" s="122">
        <v>254907.39999999994</v>
      </c>
      <c r="Q36" s="122">
        <v>1172950.75</v>
      </c>
      <c r="R36" s="122">
        <v>1464167.4999999993</v>
      </c>
      <c r="S36" s="122">
        <v>312621.2410000001</v>
      </c>
      <c r="T36" s="122">
        <v>459008.96400000004</v>
      </c>
      <c r="U36" s="122">
        <v>2869285.8524999996</v>
      </c>
      <c r="V36" s="122"/>
      <c r="W36" s="29"/>
      <c r="X36" s="122">
        <v>360208.57450000028</v>
      </c>
    </row>
    <row r="37" spans="1:24" outlineLevel="1" x14ac:dyDescent="0.2">
      <c r="A37" s="40">
        <v>25</v>
      </c>
      <c r="B37" s="40" t="s">
        <v>25</v>
      </c>
      <c r="C37" s="40" t="s">
        <v>15</v>
      </c>
      <c r="F37" s="38">
        <f>SUM(G37:V37)</f>
        <v>135105</v>
      </c>
      <c r="G37" s="122">
        <v>6513</v>
      </c>
      <c r="H37" s="122">
        <v>2075</v>
      </c>
      <c r="I37" s="122">
        <v>23133</v>
      </c>
      <c r="J37" s="122">
        <v>1241</v>
      </c>
      <c r="K37" s="122">
        <v>1333</v>
      </c>
      <c r="L37" s="122">
        <v>13381</v>
      </c>
      <c r="M37" s="122">
        <v>10452</v>
      </c>
      <c r="N37" s="122">
        <v>24614</v>
      </c>
      <c r="O37" s="122">
        <v>6986</v>
      </c>
      <c r="P37" s="122">
        <v>2496</v>
      </c>
      <c r="Q37" s="122">
        <v>2208</v>
      </c>
      <c r="R37" s="122">
        <v>11296</v>
      </c>
      <c r="S37" s="122">
        <v>9551</v>
      </c>
      <c r="T37" s="122">
        <v>3548</v>
      </c>
      <c r="U37" s="122">
        <v>16278</v>
      </c>
      <c r="V37" s="122"/>
      <c r="W37" s="29"/>
      <c r="X37" s="122">
        <v>11439</v>
      </c>
    </row>
    <row r="38" spans="1:24" x14ac:dyDescent="0.2">
      <c r="F38" s="38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29"/>
      <c r="X38" s="29"/>
    </row>
    <row r="39" spans="1:24" x14ac:dyDescent="0.2">
      <c r="A39" s="40">
        <v>27</v>
      </c>
      <c r="B39" s="40" t="s">
        <v>25</v>
      </c>
      <c r="C39" s="40" t="s">
        <v>17</v>
      </c>
      <c r="F39" s="28"/>
      <c r="G39" s="103">
        <f t="shared" ref="G39:U39" si="11">IF(ISERROR(G34/G36),0,(G34/G36))</f>
        <v>0.40181694638474585</v>
      </c>
      <c r="H39" s="103">
        <f t="shared" si="11"/>
        <v>0.33067475084050962</v>
      </c>
      <c r="I39" s="103">
        <f t="shared" si="11"/>
        <v>0.31409403145747367</v>
      </c>
      <c r="J39" s="103">
        <f t="shared" si="11"/>
        <v>0.36881143777793707</v>
      </c>
      <c r="K39" s="103">
        <f t="shared" si="11"/>
        <v>0.28581094397456264</v>
      </c>
      <c r="L39" s="103">
        <f t="shared" si="11"/>
        <v>0.38517457910257702</v>
      </c>
      <c r="M39" s="103">
        <f t="shared" si="11"/>
        <v>0.38670370621477751</v>
      </c>
      <c r="N39" s="103">
        <f t="shared" si="11"/>
        <v>0.43647516260208413</v>
      </c>
      <c r="O39" s="103">
        <f t="shared" si="11"/>
        <v>0.37156980949074697</v>
      </c>
      <c r="P39" s="103">
        <f t="shared" si="11"/>
        <v>0.32621671438334093</v>
      </c>
      <c r="Q39" s="103">
        <f t="shared" si="11"/>
        <v>0.35878039487165164</v>
      </c>
      <c r="R39" s="103">
        <f t="shared" si="11"/>
        <v>0.31407055246411386</v>
      </c>
      <c r="S39" s="103">
        <f t="shared" si="11"/>
        <v>0.31329249513471102</v>
      </c>
      <c r="T39" s="103">
        <f t="shared" si="11"/>
        <v>0.27667119181794442</v>
      </c>
      <c r="U39" s="103">
        <f t="shared" si="11"/>
        <v>0.50075642476440962</v>
      </c>
      <c r="V39" s="103">
        <f>IF(ISERROR(V34/V36),0,(V34/V36))</f>
        <v>0</v>
      </c>
      <c r="W39" s="28"/>
      <c r="X39" s="28"/>
    </row>
    <row r="40" spans="1:24" x14ac:dyDescent="0.2">
      <c r="A40" s="40">
        <v>28</v>
      </c>
      <c r="B40" s="40" t="s">
        <v>25</v>
      </c>
      <c r="C40" s="40" t="s">
        <v>18</v>
      </c>
      <c r="F40" s="102">
        <f>F35/F37</f>
        <v>83.34474667850931</v>
      </c>
      <c r="G40" s="102">
        <f t="shared" ref="G40:U40" si="12">IF(ISERROR(G35/G37),0,(G35/G37))</f>
        <v>64.361738062336869</v>
      </c>
      <c r="H40" s="102">
        <f t="shared" si="12"/>
        <v>152.94795180722892</v>
      </c>
      <c r="I40" s="102">
        <f t="shared" si="12"/>
        <v>75.034625859162233</v>
      </c>
      <c r="J40" s="102">
        <f t="shared" si="12"/>
        <v>181.1539081385979</v>
      </c>
      <c r="K40" s="102">
        <f t="shared" si="12"/>
        <v>264.46061515378847</v>
      </c>
      <c r="L40" s="102">
        <f t="shared" si="12"/>
        <v>50.622375009341603</v>
      </c>
      <c r="M40" s="102">
        <f t="shared" si="12"/>
        <v>52.359548411787216</v>
      </c>
      <c r="N40" s="102">
        <f t="shared" si="12"/>
        <v>75.607052896725435</v>
      </c>
      <c r="O40" s="102">
        <f t="shared" si="12"/>
        <v>41.782994560549668</v>
      </c>
      <c r="P40" s="102">
        <f t="shared" si="12"/>
        <v>92.842147435897431</v>
      </c>
      <c r="Q40" s="102">
        <f t="shared" si="12"/>
        <v>223.50407608695653</v>
      </c>
      <c r="R40" s="102">
        <f t="shared" si="12"/>
        <v>76.246016288951836</v>
      </c>
      <c r="S40" s="102">
        <f t="shared" si="12"/>
        <v>54.572714898963461</v>
      </c>
      <c r="T40" s="102">
        <f t="shared" si="12"/>
        <v>78.461668545659521</v>
      </c>
      <c r="U40" s="102">
        <f t="shared" si="12"/>
        <v>150.32454847032804</v>
      </c>
      <c r="V40" s="102">
        <f>IF(ISERROR(V35/V37),0,(V35/V37))</f>
        <v>0</v>
      </c>
      <c r="W40" s="29"/>
      <c r="X40" s="29"/>
    </row>
    <row r="41" spans="1:24" x14ac:dyDescent="0.2">
      <c r="A41" s="40">
        <v>29</v>
      </c>
      <c r="B41" s="40" t="s">
        <v>25</v>
      </c>
      <c r="C41" s="40" t="s">
        <v>19</v>
      </c>
      <c r="F41" s="39"/>
      <c r="G41" s="104">
        <f t="shared" ref="G41:U41" si="13">IF(ISERROR(G36/G35),0,(G36/G35))</f>
        <v>1.4732446432149779</v>
      </c>
      <c r="H41" s="104">
        <f t="shared" si="13"/>
        <v>2.5</v>
      </c>
      <c r="I41" s="104">
        <f t="shared" si="13"/>
        <v>1.7358675889054824</v>
      </c>
      <c r="J41" s="104">
        <f t="shared" si="13"/>
        <v>1.2166921360959384</v>
      </c>
      <c r="K41" s="104">
        <f t="shared" si="13"/>
        <v>1.6005808337541065</v>
      </c>
      <c r="L41" s="104">
        <f t="shared" si="13"/>
        <v>0.55004275603872588</v>
      </c>
      <c r="M41" s="104">
        <f t="shared" si="13"/>
        <v>0.50927388344156899</v>
      </c>
      <c r="N41" s="104">
        <f t="shared" si="13"/>
        <v>1.2263002506190246</v>
      </c>
      <c r="O41" s="104">
        <f t="shared" si="13"/>
        <v>0.67500000000000004</v>
      </c>
      <c r="P41" s="104">
        <f t="shared" si="13"/>
        <v>1.0999999999999996</v>
      </c>
      <c r="Q41" s="104">
        <f t="shared" si="13"/>
        <v>2.3768143474023145</v>
      </c>
      <c r="R41" s="104">
        <f t="shared" si="13"/>
        <v>1.6999999999999993</v>
      </c>
      <c r="S41" s="104">
        <f t="shared" si="13"/>
        <v>0.59978289756419523</v>
      </c>
      <c r="T41" s="104">
        <f t="shared" si="13"/>
        <v>1.6488457012306832</v>
      </c>
      <c r="U41" s="104">
        <f t="shared" si="13"/>
        <v>1.1725810324387214</v>
      </c>
      <c r="V41" s="104">
        <f>IF(ISERROR(V36/V35),0,(V36/V35))</f>
        <v>0</v>
      </c>
      <c r="W41" s="39"/>
      <c r="X41" s="39"/>
    </row>
    <row r="42" spans="1:24" x14ac:dyDescent="0.2">
      <c r="A42" s="40">
        <v>30</v>
      </c>
      <c r="B42" s="40" t="s">
        <v>25</v>
      </c>
      <c r="C42" s="40" t="s">
        <v>20</v>
      </c>
      <c r="F42" s="39"/>
      <c r="G42" s="104">
        <f t="shared" ref="G42:U42" si="14">IF(ISERROR(G34/G35),0,(G34/G35))</f>
        <v>0.59197466381432684</v>
      </c>
      <c r="H42" s="104">
        <f t="shared" si="14"/>
        <v>0.82668687710127409</v>
      </c>
      <c r="I42" s="104">
        <f t="shared" si="14"/>
        <v>0.5452256490756876</v>
      </c>
      <c r="J42" s="104">
        <f t="shared" si="14"/>
        <v>0.44872997604665255</v>
      </c>
      <c r="K42" s="104">
        <f t="shared" si="14"/>
        <v>0.4574635190028537</v>
      </c>
      <c r="L42" s="104">
        <f t="shared" si="14"/>
        <v>0.2118624870456377</v>
      </c>
      <c r="M42" s="104">
        <f t="shared" si="14"/>
        <v>0.19693809820524735</v>
      </c>
      <c r="N42" s="104">
        <f t="shared" si="14"/>
        <v>0.53524960128791532</v>
      </c>
      <c r="O42" s="104">
        <f t="shared" si="14"/>
        <v>0.25080962140625424</v>
      </c>
      <c r="P42" s="104">
        <f t="shared" si="14"/>
        <v>0.35883838582167493</v>
      </c>
      <c r="Q42" s="104">
        <f t="shared" si="14"/>
        <v>0.85275439009760934</v>
      </c>
      <c r="R42" s="104">
        <f t="shared" si="14"/>
        <v>0.53391993918899328</v>
      </c>
      <c r="S42" s="104">
        <f t="shared" si="14"/>
        <v>0.18790748051701353</v>
      </c>
      <c r="T42" s="104">
        <f t="shared" si="14"/>
        <v>0.45618810528338738</v>
      </c>
      <c r="U42" s="104">
        <f t="shared" si="14"/>
        <v>0.58717748555057425</v>
      </c>
      <c r="V42" s="104">
        <f>IF(ISERROR(V34/V35),0,(V34/V35))</f>
        <v>0</v>
      </c>
      <c r="W42" s="39"/>
      <c r="X42" s="39"/>
    </row>
    <row r="43" spans="1:24" x14ac:dyDescent="0.2">
      <c r="A43" s="40">
        <v>31</v>
      </c>
      <c r="B43" s="40" t="s">
        <v>25</v>
      </c>
      <c r="C43" s="40" t="s">
        <v>21</v>
      </c>
      <c r="F43" s="29"/>
      <c r="G43" s="102">
        <f t="shared" ref="G43:U43" si="15">IF(ISERROR(G34/G30),0,(G34/G30))</f>
        <v>69.751053458046457</v>
      </c>
      <c r="H43" s="102">
        <f t="shared" si="15"/>
        <v>186.4014426578897</v>
      </c>
      <c r="I43" s="102">
        <f t="shared" si="15"/>
        <v>76.741654576256664</v>
      </c>
      <c r="J43" s="102">
        <f t="shared" si="15"/>
        <v>68.737995366748564</v>
      </c>
      <c r="K43" s="102">
        <f t="shared" si="15"/>
        <v>101.78690223215744</v>
      </c>
      <c r="L43" s="102">
        <f t="shared" si="15"/>
        <v>18.86874890645236</v>
      </c>
      <c r="M43" s="102">
        <f t="shared" si="15"/>
        <v>17.895433111772562</v>
      </c>
      <c r="N43" s="102">
        <f t="shared" si="15"/>
        <v>65.428125387475617</v>
      </c>
      <c r="O43" s="102">
        <f t="shared" si="15"/>
        <v>19.39997221743408</v>
      </c>
      <c r="P43" s="102">
        <f t="shared" si="15"/>
        <v>46.80924093688153</v>
      </c>
      <c r="Q43" s="102">
        <f t="shared" si="15"/>
        <v>174.75312158916077</v>
      </c>
      <c r="R43" s="102">
        <f t="shared" si="15"/>
        <v>61.166650413931528</v>
      </c>
      <c r="S43" s="102">
        <f t="shared" si="15"/>
        <v>18.211468913275169</v>
      </c>
      <c r="T43" s="102">
        <f t="shared" si="15"/>
        <v>57.175140284318466</v>
      </c>
      <c r="U43" s="102">
        <f t="shared" si="15"/>
        <v>87.054622340032225</v>
      </c>
      <c r="V43" s="102">
        <f>IF(ISERROR(V34/V30),0,(V34/V30))</f>
        <v>0</v>
      </c>
      <c r="W43" s="29"/>
      <c r="X43" s="29"/>
    </row>
    <row r="44" spans="1:24" x14ac:dyDescent="0.2"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4" x14ac:dyDescent="0.2">
      <c r="C45" s="41" t="s">
        <v>22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x14ac:dyDescent="0.2">
      <c r="A46" s="40">
        <v>32</v>
      </c>
      <c r="B46" s="40" t="s">
        <v>25</v>
      </c>
      <c r="C46" s="40" t="s">
        <v>24</v>
      </c>
      <c r="F46" s="38">
        <f t="shared" ref="F46:F53" si="16">SUM(G46:V46)</f>
        <v>74162.349860000002</v>
      </c>
      <c r="G46" s="124">
        <v>3036.1500300000002</v>
      </c>
      <c r="H46" s="124">
        <v>1169.9999800000001</v>
      </c>
      <c r="I46" s="124">
        <v>10616.716670000003</v>
      </c>
      <c r="J46" s="124">
        <v>1190.4666299999994</v>
      </c>
      <c r="K46" s="124">
        <v>1162.3333199999995</v>
      </c>
      <c r="L46" s="124">
        <v>6573.1333499999992</v>
      </c>
      <c r="M46" s="124">
        <v>4997.8333499999972</v>
      </c>
      <c r="N46" s="124">
        <v>9963.2332099999894</v>
      </c>
      <c r="O46" s="124">
        <v>3244.5167399999991</v>
      </c>
      <c r="P46" s="124">
        <v>1669.9999800000007</v>
      </c>
      <c r="Q46" s="124">
        <v>1246.0666500000002</v>
      </c>
      <c r="R46" s="124">
        <v>6821.6165900000015</v>
      </c>
      <c r="S46" s="124">
        <v>5156.5667800000119</v>
      </c>
      <c r="T46" s="124">
        <v>2015.9999200000002</v>
      </c>
      <c r="U46" s="124">
        <v>15297.716660000011</v>
      </c>
      <c r="V46" s="124"/>
      <c r="W46" s="29"/>
      <c r="X46" s="124">
        <v>5148.650099999998</v>
      </c>
    </row>
    <row r="47" spans="1:24" x14ac:dyDescent="0.2">
      <c r="A47" s="40">
        <v>33</v>
      </c>
      <c r="B47" s="40" t="s">
        <v>25</v>
      </c>
      <c r="C47" s="40" t="s">
        <v>9</v>
      </c>
      <c r="F47" s="38">
        <f t="shared" si="16"/>
        <v>2353972.1999999993</v>
      </c>
      <c r="G47" s="122">
        <v>147823.49999999997</v>
      </c>
      <c r="H47" s="122">
        <v>79145.7</v>
      </c>
      <c r="I47" s="122">
        <v>389790.49999999983</v>
      </c>
      <c r="J47" s="122">
        <v>25500.899999999998</v>
      </c>
      <c r="K47" s="122">
        <v>43863.8</v>
      </c>
      <c r="L47" s="122">
        <v>62598.400000000001</v>
      </c>
      <c r="M47" s="122">
        <v>52450.499999999956</v>
      </c>
      <c r="N47" s="122">
        <v>289649.50000000006</v>
      </c>
      <c r="O47" s="122">
        <v>46088.400000000009</v>
      </c>
      <c r="P47" s="122">
        <v>59349.899999999994</v>
      </c>
      <c r="Q47" s="122">
        <v>95291.6</v>
      </c>
      <c r="R47" s="122">
        <v>272538.29999999993</v>
      </c>
      <c r="S47" s="122">
        <v>5087.7999999999984</v>
      </c>
      <c r="T47" s="122">
        <v>2416.7999999999988</v>
      </c>
      <c r="U47" s="122">
        <v>782376.59999999974</v>
      </c>
      <c r="V47" s="122"/>
      <c r="W47" s="29"/>
      <c r="X47" s="122">
        <v>54371.799999999988</v>
      </c>
    </row>
    <row r="48" spans="1:24" x14ac:dyDescent="0.2">
      <c r="A48" s="40">
        <v>34</v>
      </c>
      <c r="B48" s="40" t="s">
        <v>25</v>
      </c>
      <c r="C48" s="40" t="s">
        <v>10</v>
      </c>
      <c r="F48" s="38">
        <f t="shared" si="16"/>
        <v>565080.24337500031</v>
      </c>
      <c r="G48" s="122">
        <v>32009.716499999991</v>
      </c>
      <c r="H48" s="122">
        <v>13697.098875000001</v>
      </c>
      <c r="I48" s="122">
        <v>56882.369249999989</v>
      </c>
      <c r="J48" s="122">
        <v>21237.292125000011</v>
      </c>
      <c r="K48" s="122">
        <v>28692.908625</v>
      </c>
      <c r="L48" s="122">
        <v>2852.5409999999988</v>
      </c>
      <c r="M48" s="122">
        <v>4501.2363749999968</v>
      </c>
      <c r="N48" s="122">
        <v>31805.21999999999</v>
      </c>
      <c r="O48" s="122">
        <v>1498.6766249999998</v>
      </c>
      <c r="P48" s="122">
        <v>1271.5601250000002</v>
      </c>
      <c r="Q48" s="122">
        <v>8783.838749999999</v>
      </c>
      <c r="R48" s="122">
        <v>11803.102125000003</v>
      </c>
      <c r="S48" s="122">
        <v>17452.894125000013</v>
      </c>
      <c r="T48" s="122">
        <v>25757.644499999995</v>
      </c>
      <c r="U48" s="122">
        <v>306834.14437500032</v>
      </c>
      <c r="V48" s="122"/>
      <c r="W48" s="29"/>
      <c r="X48" s="122">
        <v>8816.0235000000011</v>
      </c>
    </row>
    <row r="49" spans="1:24" x14ac:dyDescent="0.2">
      <c r="A49" s="40">
        <v>35</v>
      </c>
      <c r="B49" s="40" t="s">
        <v>25</v>
      </c>
      <c r="C49" s="41" t="s">
        <v>11</v>
      </c>
      <c r="F49" s="38">
        <f t="shared" si="16"/>
        <v>1854537.9134999998</v>
      </c>
      <c r="G49" s="125">
        <v>36220.732999999986</v>
      </c>
      <c r="H49" s="125">
        <v>117126.68299999998</v>
      </c>
      <c r="I49" s="125">
        <v>415189.91699999984</v>
      </c>
      <c r="J49" s="125">
        <v>35245.885000000002</v>
      </c>
      <c r="K49" s="125">
        <v>52462.904999999992</v>
      </c>
      <c r="L49" s="125">
        <v>69903.383499999996</v>
      </c>
      <c r="M49" s="125">
        <v>40531.698000000004</v>
      </c>
      <c r="N49" s="125">
        <v>361798.70849999972</v>
      </c>
      <c r="O49" s="125">
        <v>18809.948500000002</v>
      </c>
      <c r="P49" s="125">
        <v>19542.203000000001</v>
      </c>
      <c r="Q49" s="125">
        <v>83486.504999999976</v>
      </c>
      <c r="R49" s="125">
        <v>149360.40099999993</v>
      </c>
      <c r="S49" s="125">
        <v>73243.748000000021</v>
      </c>
      <c r="T49" s="125">
        <v>91032.331999999966</v>
      </c>
      <c r="U49" s="125">
        <v>290582.86300000024</v>
      </c>
      <c r="V49" s="125"/>
      <c r="W49" s="31"/>
      <c r="X49" s="125">
        <v>41934.766999999993</v>
      </c>
    </row>
    <row r="50" spans="1:24" x14ac:dyDescent="0.2">
      <c r="A50" s="40">
        <v>36</v>
      </c>
      <c r="B50" s="40" t="s">
        <v>25</v>
      </c>
      <c r="C50" s="40" t="s">
        <v>12</v>
      </c>
      <c r="F50" s="38">
        <f t="shared" si="16"/>
        <v>4773590.3568750024</v>
      </c>
      <c r="G50" s="101">
        <v>216053.94950000002</v>
      </c>
      <c r="H50" s="101">
        <v>209969.48187500003</v>
      </c>
      <c r="I50" s="101">
        <v>861862.78625000059</v>
      </c>
      <c r="J50" s="101">
        <v>81984.07712500004</v>
      </c>
      <c r="K50" s="101">
        <v>125019.613625</v>
      </c>
      <c r="L50" s="101">
        <v>135354.32449999999</v>
      </c>
      <c r="M50" s="101">
        <v>97483.43437500007</v>
      </c>
      <c r="N50" s="101">
        <v>683253.42849999992</v>
      </c>
      <c r="O50" s="101">
        <v>66397.025124999986</v>
      </c>
      <c r="P50" s="101">
        <v>80163.663125000006</v>
      </c>
      <c r="Q50" s="101">
        <v>187561.94375000001</v>
      </c>
      <c r="R50" s="101">
        <v>433701.80312500021</v>
      </c>
      <c r="S50" s="101">
        <v>95784.442124999856</v>
      </c>
      <c r="T50" s="101">
        <v>119206.77649999995</v>
      </c>
      <c r="U50" s="101">
        <v>1379793.6073750008</v>
      </c>
      <c r="V50" s="101"/>
      <c r="W50" s="29"/>
      <c r="X50" s="101">
        <v>105122.59050000014</v>
      </c>
    </row>
    <row r="51" spans="1:24" x14ac:dyDescent="0.2">
      <c r="A51" s="40">
        <v>37</v>
      </c>
      <c r="B51" s="40" t="s">
        <v>25</v>
      </c>
      <c r="C51" s="40" t="s">
        <v>13</v>
      </c>
      <c r="F51" s="38">
        <f t="shared" si="16"/>
        <v>9358054</v>
      </c>
      <c r="G51" s="122">
        <v>354214</v>
      </c>
      <c r="H51" s="122">
        <v>262507</v>
      </c>
      <c r="I51" s="122">
        <v>1485651</v>
      </c>
      <c r="J51" s="122">
        <v>180784</v>
      </c>
      <c r="K51" s="122">
        <v>259809</v>
      </c>
      <c r="L51" s="122">
        <v>584126</v>
      </c>
      <c r="M51" s="122">
        <v>453001</v>
      </c>
      <c r="N51" s="122">
        <v>1251004</v>
      </c>
      <c r="O51" s="122">
        <v>251311</v>
      </c>
      <c r="P51" s="122">
        <v>219321</v>
      </c>
      <c r="Q51" s="122">
        <v>241830</v>
      </c>
      <c r="R51" s="122">
        <v>787391</v>
      </c>
      <c r="S51" s="122">
        <v>502842</v>
      </c>
      <c r="T51" s="122">
        <v>252651</v>
      </c>
      <c r="U51" s="122">
        <v>2271612</v>
      </c>
      <c r="V51" s="122"/>
      <c r="W51" s="29"/>
      <c r="X51" s="122">
        <v>410923</v>
      </c>
    </row>
    <row r="52" spans="1:24" x14ac:dyDescent="0.2">
      <c r="A52" s="40">
        <v>38</v>
      </c>
      <c r="B52" s="40" t="s">
        <v>25</v>
      </c>
      <c r="C52" s="40" t="s">
        <v>14</v>
      </c>
      <c r="F52" s="38">
        <f t="shared" si="16"/>
        <v>12158564.000499999</v>
      </c>
      <c r="G52" s="122">
        <v>521272.26700000011</v>
      </c>
      <c r="H52" s="122">
        <v>656267.5</v>
      </c>
      <c r="I52" s="122">
        <v>2579235.8250000025</v>
      </c>
      <c r="J52" s="122">
        <v>219544.34550000014</v>
      </c>
      <c r="K52" s="122">
        <v>414705.10100000014</v>
      </c>
      <c r="L52" s="122">
        <v>321276.21200000012</v>
      </c>
      <c r="M52" s="122">
        <v>230714.19399999996</v>
      </c>
      <c r="N52" s="122">
        <v>1533387.4959999996</v>
      </c>
      <c r="O52" s="122">
        <v>169634.92500000002</v>
      </c>
      <c r="P52" s="122">
        <v>241253.09999999995</v>
      </c>
      <c r="Q52" s="122">
        <v>546484</v>
      </c>
      <c r="R52" s="122">
        <v>1338564.6999999993</v>
      </c>
      <c r="S52" s="122">
        <v>301600.98600000009</v>
      </c>
      <c r="T52" s="122">
        <v>416608.80800000008</v>
      </c>
      <c r="U52" s="122">
        <v>2668014.5409999993</v>
      </c>
      <c r="V52" s="122"/>
      <c r="W52" s="29"/>
      <c r="X52" s="122">
        <v>307040.52100000024</v>
      </c>
    </row>
    <row r="53" spans="1:24" x14ac:dyDescent="0.2">
      <c r="A53" s="40">
        <v>39</v>
      </c>
      <c r="B53" s="40" t="s">
        <v>25</v>
      </c>
      <c r="C53" s="40" t="s">
        <v>15</v>
      </c>
      <c r="F53" s="38">
        <f t="shared" si="16"/>
        <v>114831</v>
      </c>
      <c r="G53" s="122">
        <v>5765</v>
      </c>
      <c r="H53" s="122">
        <v>1785</v>
      </c>
      <c r="I53" s="122">
        <v>20369</v>
      </c>
      <c r="J53" s="122">
        <v>1038</v>
      </c>
      <c r="K53" s="122">
        <v>1000</v>
      </c>
      <c r="L53" s="122">
        <v>12161</v>
      </c>
      <c r="M53" s="122">
        <v>9145</v>
      </c>
      <c r="N53" s="122">
        <v>15596</v>
      </c>
      <c r="O53" s="122">
        <v>6053</v>
      </c>
      <c r="P53" s="122">
        <v>2336</v>
      </c>
      <c r="Q53" s="122">
        <v>1429</v>
      </c>
      <c r="R53" s="122">
        <v>10237</v>
      </c>
      <c r="S53" s="122">
        <v>9269</v>
      </c>
      <c r="T53" s="122">
        <v>3262</v>
      </c>
      <c r="U53" s="122">
        <v>15386</v>
      </c>
      <c r="V53" s="122"/>
      <c r="W53" s="29"/>
      <c r="X53" s="122">
        <v>10157</v>
      </c>
    </row>
    <row r="54" spans="1:24" x14ac:dyDescent="0.2">
      <c r="A54" s="40">
        <v>40</v>
      </c>
      <c r="B54" s="40" t="s">
        <v>25</v>
      </c>
      <c r="C54" s="40" t="s">
        <v>16</v>
      </c>
      <c r="F54" s="4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spans="1:24" x14ac:dyDescent="0.2">
      <c r="A55" s="40">
        <v>41</v>
      </c>
      <c r="B55" s="40" t="s">
        <v>25</v>
      </c>
      <c r="C55" s="40" t="s">
        <v>17</v>
      </c>
      <c r="F55" s="46"/>
      <c r="G55" s="28">
        <f t="shared" ref="G55:U55" si="17">IF(ISERROR(G50/G52),0,(G50/G52))</f>
        <v>0.41447428374316331</v>
      </c>
      <c r="H55" s="28">
        <f t="shared" si="17"/>
        <v>0.31994496432476088</v>
      </c>
      <c r="I55" s="28">
        <f t="shared" si="17"/>
        <v>0.33415431729667439</v>
      </c>
      <c r="J55" s="28">
        <f t="shared" si="17"/>
        <v>0.37342832464341463</v>
      </c>
      <c r="K55" s="28">
        <f t="shared" si="17"/>
        <v>0.30146630297899313</v>
      </c>
      <c r="L55" s="28">
        <f t="shared" si="17"/>
        <v>0.42130204305322155</v>
      </c>
      <c r="M55" s="28">
        <f t="shared" si="17"/>
        <v>0.42252898568954145</v>
      </c>
      <c r="N55" s="28">
        <f t="shared" si="17"/>
        <v>0.44558432247708907</v>
      </c>
      <c r="O55" s="28">
        <f t="shared" si="17"/>
        <v>0.39141129177850598</v>
      </c>
      <c r="P55" s="28">
        <f t="shared" si="17"/>
        <v>0.3322803442732965</v>
      </c>
      <c r="Q55" s="28">
        <f t="shared" si="17"/>
        <v>0.34321580092006354</v>
      </c>
      <c r="R55" s="28">
        <f t="shared" si="17"/>
        <v>0.32400511019377731</v>
      </c>
      <c r="S55" s="28">
        <f t="shared" si="17"/>
        <v>0.31758663456425112</v>
      </c>
      <c r="T55" s="28">
        <f t="shared" si="17"/>
        <v>0.28613599667340667</v>
      </c>
      <c r="U55" s="28">
        <f t="shared" si="17"/>
        <v>0.51716120214916073</v>
      </c>
      <c r="V55" s="28">
        <f>IF(ISERROR(V50/V52),0,(V50/V52))</f>
        <v>0</v>
      </c>
      <c r="W55" s="28"/>
      <c r="X55" s="28"/>
    </row>
    <row r="56" spans="1:24" x14ac:dyDescent="0.2">
      <c r="A56" s="40">
        <v>42</v>
      </c>
      <c r="B56" s="40" t="s">
        <v>25</v>
      </c>
      <c r="C56" s="40" t="s">
        <v>18</v>
      </c>
      <c r="F56" s="26">
        <f>F51/F53</f>
        <v>81.494143567503542</v>
      </c>
      <c r="G56" s="29">
        <f t="shared" ref="G56:U56" si="18">IF(ISERROR(G51/G53),0,(G51/G53))</f>
        <v>61.44215091066782</v>
      </c>
      <c r="H56" s="29">
        <f t="shared" si="18"/>
        <v>147.06274509803922</v>
      </c>
      <c r="I56" s="29">
        <f t="shared" si="18"/>
        <v>72.936864843634936</v>
      </c>
      <c r="J56" s="29">
        <f t="shared" si="18"/>
        <v>174.16570327552986</v>
      </c>
      <c r="K56" s="29">
        <f t="shared" si="18"/>
        <v>259.80900000000003</v>
      </c>
      <c r="L56" s="29">
        <f t="shared" si="18"/>
        <v>48.032727571745745</v>
      </c>
      <c r="M56" s="29">
        <f t="shared" si="18"/>
        <v>49.535374521596502</v>
      </c>
      <c r="N56" s="29">
        <f t="shared" si="18"/>
        <v>80.213131572197995</v>
      </c>
      <c r="O56" s="29">
        <f t="shared" si="18"/>
        <v>41.518420617875435</v>
      </c>
      <c r="P56" s="29">
        <f t="shared" si="18"/>
        <v>93.887414383561648</v>
      </c>
      <c r="Q56" s="29">
        <f t="shared" si="18"/>
        <v>169.23023093072078</v>
      </c>
      <c r="R56" s="29">
        <f t="shared" si="18"/>
        <v>76.916186382729322</v>
      </c>
      <c r="S56" s="29">
        <f t="shared" si="18"/>
        <v>54.24986514187075</v>
      </c>
      <c r="T56" s="29">
        <f t="shared" si="18"/>
        <v>77.452789699570815</v>
      </c>
      <c r="U56" s="29">
        <f t="shared" si="18"/>
        <v>147.64149226569609</v>
      </c>
      <c r="V56" s="29">
        <f>IF(ISERROR(V51/V53),0,(V51/V53))</f>
        <v>0</v>
      </c>
      <c r="W56" s="29"/>
      <c r="X56" s="29"/>
    </row>
    <row r="57" spans="1:24" x14ac:dyDescent="0.2">
      <c r="A57" s="40">
        <v>43</v>
      </c>
      <c r="B57" s="40" t="s">
        <v>25</v>
      </c>
      <c r="C57" s="40" t="s">
        <v>19</v>
      </c>
      <c r="F57" s="39"/>
      <c r="G57" s="39">
        <f t="shared" ref="G57:U57" si="19">IF(ISERROR(G52/G51),0,(G52/G51))</f>
        <v>1.4716308982705373</v>
      </c>
      <c r="H57" s="39">
        <f t="shared" si="19"/>
        <v>2.5</v>
      </c>
      <c r="I57" s="39">
        <f t="shared" si="19"/>
        <v>1.7360980640810004</v>
      </c>
      <c r="J57" s="39">
        <f t="shared" si="19"/>
        <v>1.2144014155013725</v>
      </c>
      <c r="K57" s="39">
        <f t="shared" si="19"/>
        <v>1.5961922065825285</v>
      </c>
      <c r="L57" s="39">
        <f t="shared" si="19"/>
        <v>0.55001183306341461</v>
      </c>
      <c r="M57" s="39">
        <f t="shared" si="19"/>
        <v>0.50930173222575659</v>
      </c>
      <c r="N57" s="39">
        <f t="shared" si="19"/>
        <v>1.2257254940831521</v>
      </c>
      <c r="O57" s="39">
        <f t="shared" si="19"/>
        <v>0.67500000000000004</v>
      </c>
      <c r="P57" s="39">
        <f t="shared" si="19"/>
        <v>1.0999999999999999</v>
      </c>
      <c r="Q57" s="39">
        <f t="shared" si="19"/>
        <v>2.259785799942108</v>
      </c>
      <c r="R57" s="39">
        <f t="shared" si="19"/>
        <v>1.6999999999999991</v>
      </c>
      <c r="S57" s="39">
        <f t="shared" si="19"/>
        <v>0.59979275000894927</v>
      </c>
      <c r="T57" s="39">
        <f t="shared" si="19"/>
        <v>1.6489497686532018</v>
      </c>
      <c r="U57" s="39">
        <f t="shared" si="19"/>
        <v>1.1745027500294942</v>
      </c>
      <c r="V57" s="39">
        <f>IF(ISERROR(V52/V51),0,(V52/V51))</f>
        <v>0</v>
      </c>
      <c r="W57" s="39"/>
      <c r="X57" s="39"/>
    </row>
    <row r="58" spans="1:24" x14ac:dyDescent="0.2">
      <c r="A58" s="40">
        <v>44</v>
      </c>
      <c r="B58" s="40" t="s">
        <v>25</v>
      </c>
      <c r="C58" s="40" t="s">
        <v>20</v>
      </c>
      <c r="F58" s="39"/>
      <c r="G58" s="39">
        <f t="shared" ref="G58:U58" si="20">IF(ISERROR(G50/G51),0,(G50/G51))</f>
        <v>0.60995316249498899</v>
      </c>
      <c r="H58" s="39">
        <f t="shared" si="20"/>
        <v>0.79986241081190224</v>
      </c>
      <c r="I58" s="39">
        <f t="shared" si="20"/>
        <v>0.58012466336306479</v>
      </c>
      <c r="J58" s="39">
        <f t="shared" si="20"/>
        <v>0.45349188603526885</v>
      </c>
      <c r="K58" s="39">
        <f t="shared" si="20"/>
        <v>0.48119816336231613</v>
      </c>
      <c r="L58" s="39">
        <f t="shared" si="20"/>
        <v>0.231721108973064</v>
      </c>
      <c r="M58" s="39">
        <f t="shared" si="20"/>
        <v>0.21519474432727537</v>
      </c>
      <c r="N58" s="39">
        <f t="shared" si="20"/>
        <v>0.54616406382393656</v>
      </c>
      <c r="O58" s="39">
        <f t="shared" si="20"/>
        <v>0.26420262195049155</v>
      </c>
      <c r="P58" s="39">
        <f t="shared" si="20"/>
        <v>0.36550837870062608</v>
      </c>
      <c r="Q58" s="39">
        <f t="shared" si="20"/>
        <v>0.77559419323491707</v>
      </c>
      <c r="R58" s="39">
        <f t="shared" si="20"/>
        <v>0.55080868732942112</v>
      </c>
      <c r="S58" s="39">
        <f t="shared" si="20"/>
        <v>0.19048616091137943</v>
      </c>
      <c r="T58" s="39">
        <f t="shared" si="20"/>
        <v>0.47182388551796728</v>
      </c>
      <c r="U58" s="39">
        <f t="shared" si="20"/>
        <v>0.60740725413274843</v>
      </c>
      <c r="V58" s="39">
        <f>IF(ISERROR(V50/V51),0,(V50/V51))</f>
        <v>0</v>
      </c>
      <c r="W58" s="39"/>
      <c r="X58" s="39"/>
    </row>
    <row r="59" spans="1:24" x14ac:dyDescent="0.2">
      <c r="A59" s="40">
        <v>45</v>
      </c>
      <c r="B59" s="40" t="s">
        <v>25</v>
      </c>
      <c r="C59" s="40" t="s">
        <v>21</v>
      </c>
      <c r="F59" s="29"/>
      <c r="G59" s="29">
        <f t="shared" ref="G59:U59" si="21">IF(ISERROR(G50/G46),0,(G50/G46))</f>
        <v>71.160498448754197</v>
      </c>
      <c r="H59" s="29">
        <f t="shared" si="21"/>
        <v>179.46109868736923</v>
      </c>
      <c r="I59" s="29">
        <f t="shared" si="21"/>
        <v>81.179785901736821</v>
      </c>
      <c r="J59" s="29">
        <f t="shared" si="21"/>
        <v>68.867177843531891</v>
      </c>
      <c r="K59" s="29">
        <f t="shared" si="21"/>
        <v>107.55917555989882</v>
      </c>
      <c r="L59" s="29">
        <f t="shared" si="21"/>
        <v>20.592055157377875</v>
      </c>
      <c r="M59" s="29">
        <f t="shared" si="21"/>
        <v>19.505139036898886</v>
      </c>
      <c r="N59" s="29">
        <f t="shared" si="21"/>
        <v>68.577480231439921</v>
      </c>
      <c r="O59" s="29">
        <f t="shared" si="21"/>
        <v>20.46438050586233</v>
      </c>
      <c r="P59" s="29">
        <f t="shared" si="21"/>
        <v>48.002194062900507</v>
      </c>
      <c r="Q59" s="29">
        <f t="shared" si="21"/>
        <v>150.52320335352846</v>
      </c>
      <c r="R59" s="29">
        <f t="shared" si="21"/>
        <v>63.577569539861827</v>
      </c>
      <c r="S59" s="29">
        <f t="shared" si="21"/>
        <v>18.575235464127864</v>
      </c>
      <c r="T59" s="29">
        <f t="shared" si="21"/>
        <v>59.130347832553454</v>
      </c>
      <c r="U59" s="29">
        <f t="shared" si="21"/>
        <v>90.196049387085452</v>
      </c>
      <c r="V59" s="29">
        <f>IF(ISERROR(V50/V46),0,(V50/V46))</f>
        <v>0</v>
      </c>
      <c r="W59" s="29"/>
      <c r="X59" s="29"/>
    </row>
    <row r="60" spans="1:24" x14ac:dyDescent="0.2">
      <c r="K60" s="27"/>
      <c r="L60" s="27"/>
      <c r="M60" s="27"/>
      <c r="N60" s="27"/>
    </row>
    <row r="61" spans="1:24" x14ac:dyDescent="0.2">
      <c r="F61" s="45"/>
      <c r="K61" s="27"/>
      <c r="L61" s="27"/>
      <c r="M61" s="27"/>
      <c r="N61" s="27"/>
    </row>
    <row r="62" spans="1:24" x14ac:dyDescent="0.2">
      <c r="F62" s="45"/>
    </row>
    <row r="68" spans="9:14" x14ac:dyDescent="0.2">
      <c r="L68" s="41"/>
    </row>
    <row r="72" spans="9:14" x14ac:dyDescent="0.2">
      <c r="I72" s="43"/>
      <c r="J72" s="43"/>
      <c r="K72" s="28"/>
      <c r="L72" s="28"/>
      <c r="M72" s="28"/>
      <c r="N72" s="28"/>
    </row>
    <row r="73" spans="9:14" x14ac:dyDescent="0.2">
      <c r="I73" s="43"/>
      <c r="J73" s="43"/>
      <c r="K73" s="28"/>
      <c r="L73" s="28"/>
      <c r="M73" s="28"/>
      <c r="N73" s="28"/>
    </row>
    <row r="74" spans="9:14" x14ac:dyDescent="0.2">
      <c r="I74" s="29"/>
      <c r="J74" s="29"/>
      <c r="K74" s="29"/>
      <c r="L74" s="29"/>
      <c r="M74" s="29"/>
      <c r="N74" s="29"/>
    </row>
    <row r="75" spans="9:14" x14ac:dyDescent="0.2">
      <c r="I75" s="29"/>
      <c r="J75" s="29"/>
      <c r="K75" s="29"/>
      <c r="L75" s="29"/>
      <c r="M75" s="29"/>
      <c r="N75" s="29"/>
    </row>
    <row r="79" spans="9:14" x14ac:dyDescent="0.2">
      <c r="I79" s="29"/>
      <c r="J79" s="29"/>
      <c r="K79" s="29"/>
      <c r="L79" s="31"/>
      <c r="M79" s="29"/>
      <c r="N79" s="29"/>
    </row>
    <row r="81" spans="12:14" x14ac:dyDescent="0.2">
      <c r="L81" s="41"/>
      <c r="M81" s="41"/>
      <c r="N81" s="41"/>
    </row>
    <row r="90" spans="12:14" x14ac:dyDescent="0.2">
      <c r="L90" s="41"/>
    </row>
    <row r="94" spans="12:14" x14ac:dyDescent="0.2">
      <c r="L94" s="41"/>
      <c r="M94" s="41"/>
      <c r="N94" s="41"/>
    </row>
    <row r="106" spans="12:12" x14ac:dyDescent="0.2">
      <c r="L106" s="41"/>
    </row>
    <row r="110" spans="12:12" x14ac:dyDescent="0.2">
      <c r="L110" s="41"/>
    </row>
  </sheetData>
  <mergeCells count="2">
    <mergeCell ref="F5:H5"/>
    <mergeCell ref="L5:M5"/>
  </mergeCells>
  <pageMargins left="0.2" right="0.2" top="0.25" bottom="0.25" header="0.3" footer="0.3"/>
  <pageSetup scale="39" fitToWidth="0" orientation="landscape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4"/>
  <sheetViews>
    <sheetView showGridLines="0" zoomScale="115" zoomScaleNormal="115" workbookViewId="0">
      <selection activeCell="S35" sqref="S35"/>
    </sheetView>
  </sheetViews>
  <sheetFormatPr defaultColWidth="9.140625" defaultRowHeight="12.75" x14ac:dyDescent="0.2"/>
  <cols>
    <col min="1" max="1" width="4.28515625" style="23" customWidth="1"/>
    <col min="2" max="2" width="1.5703125" style="23" bestFit="1" customWidth="1"/>
    <col min="3" max="4" width="9.140625" style="23"/>
    <col min="5" max="5" width="12.42578125" style="23" customWidth="1"/>
    <col min="6" max="6" width="11" style="21" customWidth="1"/>
    <col min="7" max="7" width="11.140625" style="23" customWidth="1"/>
    <col min="8" max="8" width="10.85546875" style="25" customWidth="1"/>
    <col min="9" max="9" width="10.85546875" style="23" bestFit="1" customWidth="1"/>
    <col min="10" max="10" width="10.85546875" style="23" customWidth="1"/>
    <col min="11" max="13" width="9.85546875" style="23" customWidth="1"/>
    <col min="14" max="17" width="9.85546875" style="23" bestFit="1" customWidth="1"/>
    <col min="18" max="18" width="9.85546875" style="23" customWidth="1"/>
    <col min="19" max="21" width="10.7109375" style="25" customWidth="1"/>
    <col min="22" max="23" width="9.85546875" style="23" bestFit="1" customWidth="1"/>
    <col min="24" max="16384" width="9.140625" style="23"/>
  </cols>
  <sheetData>
    <row r="1" spans="1:24" x14ac:dyDescent="0.2">
      <c r="L1" s="21"/>
      <c r="M1" s="21"/>
      <c r="P1" s="21"/>
    </row>
    <row r="2" spans="1:24" x14ac:dyDescent="0.2">
      <c r="I2" s="25"/>
      <c r="J2" s="25"/>
      <c r="K2" s="21"/>
      <c r="L2" s="21"/>
      <c r="N2" s="21" t="s">
        <v>51</v>
      </c>
      <c r="P2" s="21"/>
      <c r="V2" s="21" t="s">
        <v>51</v>
      </c>
    </row>
    <row r="3" spans="1:24" x14ac:dyDescent="0.2">
      <c r="I3" s="25"/>
      <c r="J3" s="25"/>
      <c r="K3" s="21"/>
      <c r="N3" s="21" t="s">
        <v>387</v>
      </c>
      <c r="P3" s="21"/>
      <c r="V3" s="21" t="s">
        <v>387</v>
      </c>
    </row>
    <row r="4" spans="1:24" x14ac:dyDescent="0.2">
      <c r="I4" s="25"/>
      <c r="J4" s="25"/>
      <c r="K4" s="21"/>
      <c r="N4" s="21" t="s">
        <v>304</v>
      </c>
      <c r="P4" s="21"/>
      <c r="V4" s="21" t="s">
        <v>305</v>
      </c>
    </row>
    <row r="5" spans="1:24" x14ac:dyDescent="0.2">
      <c r="I5" s="25"/>
      <c r="J5" s="25"/>
      <c r="K5" s="21"/>
    </row>
    <row r="6" spans="1:24" x14ac:dyDescent="0.2">
      <c r="A6" s="23" t="s">
        <v>269</v>
      </c>
      <c r="G6" s="24" t="e">
        <f>#REF!</f>
        <v>#REF!</v>
      </c>
      <c r="O6" s="23" t="e">
        <f>G6</f>
        <v>#REF!</v>
      </c>
      <c r="R6" s="24"/>
      <c r="S6" s="24"/>
      <c r="T6" s="24"/>
      <c r="U6" s="24"/>
      <c r="V6" s="24"/>
    </row>
    <row r="9" spans="1:24" x14ac:dyDescent="0.2">
      <c r="F9" s="37"/>
      <c r="G9" s="40"/>
      <c r="H9" s="27"/>
      <c r="O9" s="40"/>
      <c r="P9" s="40"/>
      <c r="Q9" s="40"/>
      <c r="R9" s="40"/>
      <c r="S9" s="27"/>
      <c r="T9" s="27"/>
      <c r="U9" s="27"/>
      <c r="V9" s="40"/>
      <c r="W9" s="40"/>
    </row>
    <row r="10" spans="1:24" s="21" customFormat="1" x14ac:dyDescent="0.2">
      <c r="C10" s="24" t="s">
        <v>32</v>
      </c>
      <c r="F10" s="37"/>
      <c r="G10" s="138" t="s">
        <v>294</v>
      </c>
      <c r="H10" s="138" t="s">
        <v>44</v>
      </c>
      <c r="I10" s="138" t="s">
        <v>44</v>
      </c>
      <c r="J10" s="138" t="s">
        <v>384</v>
      </c>
      <c r="K10" s="138" t="s">
        <v>384</v>
      </c>
      <c r="L10" s="138" t="s">
        <v>46</v>
      </c>
      <c r="M10" s="138" t="s">
        <v>46</v>
      </c>
      <c r="N10" s="138" t="s">
        <v>46</v>
      </c>
      <c r="O10" s="138" t="s">
        <v>43</v>
      </c>
      <c r="P10" s="138" t="s">
        <v>43</v>
      </c>
      <c r="Q10" s="138" t="s">
        <v>43</v>
      </c>
      <c r="R10" s="138" t="s">
        <v>43</v>
      </c>
      <c r="S10" s="138" t="s">
        <v>369</v>
      </c>
      <c r="T10" s="138" t="s">
        <v>369</v>
      </c>
      <c r="U10" s="138" t="s">
        <v>45</v>
      </c>
      <c r="V10" s="138" t="s">
        <v>381</v>
      </c>
      <c r="W10" s="18"/>
    </row>
    <row r="11" spans="1:24" s="22" customFormat="1" x14ac:dyDescent="0.2">
      <c r="C11" s="47" t="s">
        <v>4</v>
      </c>
      <c r="F11" s="19"/>
      <c r="G11" s="136" t="s">
        <v>50</v>
      </c>
      <c r="H11" s="136" t="s">
        <v>27</v>
      </c>
      <c r="I11" s="136" t="s">
        <v>50</v>
      </c>
      <c r="J11" s="136" t="s">
        <v>50</v>
      </c>
      <c r="K11" s="136" t="s">
        <v>447</v>
      </c>
      <c r="L11" s="136" t="s">
        <v>313</v>
      </c>
      <c r="M11" s="136" t="s">
        <v>48</v>
      </c>
      <c r="N11" s="136" t="s">
        <v>50</v>
      </c>
      <c r="O11" s="136" t="s">
        <v>48</v>
      </c>
      <c r="P11" s="136" t="s">
        <v>49</v>
      </c>
      <c r="Q11" s="136" t="s">
        <v>27</v>
      </c>
      <c r="R11" s="136" t="s">
        <v>50</v>
      </c>
      <c r="S11" s="136" t="s">
        <v>48</v>
      </c>
      <c r="T11" s="136" t="s">
        <v>50</v>
      </c>
      <c r="U11" s="136" t="s">
        <v>50</v>
      </c>
      <c r="V11" s="136" t="s">
        <v>48</v>
      </c>
      <c r="W11" s="19"/>
    </row>
    <row r="12" spans="1:24" s="48" customFormat="1" x14ac:dyDescent="0.2">
      <c r="C12" s="49" t="s">
        <v>8</v>
      </c>
      <c r="F12" s="20" t="s">
        <v>28</v>
      </c>
      <c r="G12" s="137">
        <v>415</v>
      </c>
      <c r="H12" s="137">
        <v>405</v>
      </c>
      <c r="I12" s="137">
        <v>415</v>
      </c>
      <c r="J12" s="137">
        <v>416</v>
      </c>
      <c r="K12" s="137">
        <v>479</v>
      </c>
      <c r="L12" s="137">
        <v>26</v>
      </c>
      <c r="M12" s="137">
        <v>35</v>
      </c>
      <c r="N12" s="137">
        <v>416</v>
      </c>
      <c r="O12" s="137">
        <v>35</v>
      </c>
      <c r="P12" s="137">
        <v>194</v>
      </c>
      <c r="Q12" s="137">
        <v>405</v>
      </c>
      <c r="R12" s="137">
        <v>416</v>
      </c>
      <c r="S12" s="137">
        <v>35</v>
      </c>
      <c r="T12" s="137">
        <v>416</v>
      </c>
      <c r="U12" s="137">
        <v>416</v>
      </c>
      <c r="V12" s="137">
        <v>35</v>
      </c>
      <c r="W12" s="20"/>
    </row>
    <row r="13" spans="1:24" x14ac:dyDescent="0.2">
      <c r="A13" s="23">
        <v>1</v>
      </c>
      <c r="B13" s="23" t="s">
        <v>25</v>
      </c>
      <c r="C13" s="23" t="s">
        <v>33</v>
      </c>
      <c r="F13" s="25"/>
      <c r="G13" s="129">
        <v>420389</v>
      </c>
      <c r="H13" s="130">
        <v>628382</v>
      </c>
      <c r="I13" s="130">
        <v>2730677</v>
      </c>
      <c r="J13" s="130">
        <v>146107</v>
      </c>
      <c r="K13" s="130">
        <v>201482</v>
      </c>
      <c r="L13" s="130">
        <v>721299</v>
      </c>
      <c r="M13" s="130">
        <v>589606</v>
      </c>
      <c r="N13" s="130">
        <v>4162083</v>
      </c>
      <c r="O13" s="129">
        <v>586552</v>
      </c>
      <c r="P13" s="130">
        <v>284873</v>
      </c>
      <c r="Q13" s="130">
        <v>813959</v>
      </c>
      <c r="R13" s="129">
        <v>2361973</v>
      </c>
      <c r="S13" s="130">
        <v>586210</v>
      </c>
      <c r="T13" s="130">
        <v>779876</v>
      </c>
      <c r="U13" s="130">
        <v>2534889</v>
      </c>
      <c r="V13" s="199"/>
      <c r="W13" s="25"/>
      <c r="X13" s="199">
        <v>201397</v>
      </c>
    </row>
    <row r="14" spans="1:24" x14ac:dyDescent="0.2">
      <c r="A14" s="23">
        <f>A13+1</f>
        <v>2</v>
      </c>
      <c r="B14" s="23" t="s">
        <v>25</v>
      </c>
      <c r="C14" s="23" t="s">
        <v>34</v>
      </c>
      <c r="F14" s="48"/>
      <c r="G14" s="131">
        <v>177854</v>
      </c>
      <c r="H14" s="132">
        <v>155710</v>
      </c>
      <c r="I14" s="132">
        <v>675583</v>
      </c>
      <c r="J14" s="132">
        <v>74655</v>
      </c>
      <c r="K14" s="132">
        <v>105706</v>
      </c>
      <c r="L14" s="132">
        <v>115603</v>
      </c>
      <c r="M14" s="132">
        <v>94551</v>
      </c>
      <c r="N14" s="132">
        <v>765483</v>
      </c>
      <c r="O14" s="131">
        <v>66277</v>
      </c>
      <c r="P14" s="132">
        <v>53865</v>
      </c>
      <c r="Q14" s="132">
        <v>266087</v>
      </c>
      <c r="R14" s="131">
        <v>322888</v>
      </c>
      <c r="S14" s="132">
        <v>91461</v>
      </c>
      <c r="T14" s="132">
        <v>155554</v>
      </c>
      <c r="U14" s="132">
        <v>835908</v>
      </c>
      <c r="V14" s="200"/>
      <c r="W14" s="26"/>
      <c r="X14" s="200">
        <v>33070</v>
      </c>
    </row>
    <row r="15" spans="1:24" x14ac:dyDescent="0.2">
      <c r="A15" s="23">
        <f t="shared" ref="A15:A29" si="0">A14+1</f>
        <v>3</v>
      </c>
      <c r="B15" s="23" t="s">
        <v>25</v>
      </c>
      <c r="C15" s="23" t="s">
        <v>41</v>
      </c>
      <c r="F15" s="48"/>
      <c r="G15" s="131">
        <v>3549</v>
      </c>
      <c r="H15" s="132">
        <v>1434</v>
      </c>
      <c r="I15" s="132">
        <v>12605</v>
      </c>
      <c r="J15" s="132">
        <v>1420</v>
      </c>
      <c r="K15" s="132">
        <v>1660</v>
      </c>
      <c r="L15" s="132">
        <v>7606</v>
      </c>
      <c r="M15" s="132">
        <v>6023</v>
      </c>
      <c r="N15" s="131">
        <v>15222</v>
      </c>
      <c r="O15" s="131">
        <v>3917</v>
      </c>
      <c r="P15" s="131">
        <v>1896</v>
      </c>
      <c r="Q15" s="131">
        <v>2538</v>
      </c>
      <c r="R15" s="131">
        <v>8066</v>
      </c>
      <c r="S15" s="132">
        <v>5381</v>
      </c>
      <c r="T15" s="132">
        <v>2223</v>
      </c>
      <c r="U15" s="132">
        <v>16713</v>
      </c>
      <c r="V15" s="200"/>
      <c r="W15" s="26"/>
      <c r="X15" s="200">
        <v>2380</v>
      </c>
    </row>
    <row r="16" spans="1:24" x14ac:dyDescent="0.2">
      <c r="F16" s="48"/>
      <c r="G16" s="96"/>
      <c r="H16" s="26"/>
      <c r="I16" s="26"/>
      <c r="J16" s="26"/>
      <c r="K16" s="26"/>
      <c r="L16" s="26"/>
      <c r="M16" s="26"/>
      <c r="N16" s="165"/>
      <c r="O16" s="165"/>
      <c r="P16" s="165"/>
      <c r="Q16" s="165"/>
      <c r="R16" s="96"/>
      <c r="S16" s="26"/>
      <c r="T16" s="26"/>
      <c r="U16" s="26"/>
      <c r="V16" s="26"/>
      <c r="W16" s="26"/>
    </row>
    <row r="17" spans="1:24" x14ac:dyDescent="0.2">
      <c r="A17" s="23">
        <f>A15+1</f>
        <v>4</v>
      </c>
      <c r="B17" s="23" t="s">
        <v>25</v>
      </c>
      <c r="C17" s="23" t="s">
        <v>40</v>
      </c>
      <c r="F17" s="48"/>
      <c r="G17" s="124">
        <v>3549</v>
      </c>
      <c r="H17" s="124">
        <f>'Appendix D-135 2020'!H30</f>
        <v>1407.5166500000003</v>
      </c>
      <c r="I17" s="124">
        <f>'Appendix D-135 2020'!I30</f>
        <v>12332.150010000007</v>
      </c>
      <c r="J17" s="124">
        <f>'Appendix D-135 2020'!J30</f>
        <v>1467.6000199999994</v>
      </c>
      <c r="K17" s="124">
        <f>'Appendix D-135 2020'!K30</f>
        <v>1584.3667599999994</v>
      </c>
      <c r="L17" s="124">
        <f>'Appendix D-135 2020'!L30</f>
        <v>7605.750039999999</v>
      </c>
      <c r="M17" s="124">
        <f>'Appendix D-135 2020'!M30</f>
        <v>6022.5833499999972</v>
      </c>
      <c r="N17" s="124">
        <f>'Appendix D-135 2020'!N30</f>
        <v>15224.266629999987</v>
      </c>
      <c r="O17" s="124">
        <f>'Appendix D-135 2020'!O30</f>
        <v>3773.7335099999991</v>
      </c>
      <c r="P17" s="124">
        <f>'Appendix D-135 2020'!P30</f>
        <v>1776.4666300000008</v>
      </c>
      <c r="Q17" s="124">
        <f>'Appendix D-135 2020'!Q30</f>
        <v>2408.15002</v>
      </c>
      <c r="R17" s="124">
        <f>'Appendix D-135 2020'!R30</f>
        <v>7518.0166400000007</v>
      </c>
      <c r="S17" s="124">
        <f>'Appendix D-135 2020'!S30</f>
        <v>5378.0334300000122</v>
      </c>
      <c r="T17" s="124">
        <f>'Appendix D-135 2020'!T30</f>
        <v>2221.1499000000003</v>
      </c>
      <c r="U17" s="124">
        <f>'Appendix D-135 2020'!U30</f>
        <v>16504.733310000011</v>
      </c>
      <c r="V17" s="124">
        <f>'Appendix D-135 2020'!V30</f>
        <v>0</v>
      </c>
      <c r="W17" s="26"/>
    </row>
    <row r="18" spans="1:24" x14ac:dyDescent="0.2">
      <c r="A18" s="23">
        <f t="shared" si="0"/>
        <v>5</v>
      </c>
      <c r="B18" s="23" t="s">
        <v>25</v>
      </c>
      <c r="C18" s="23" t="s">
        <v>279</v>
      </c>
      <c r="F18" s="48"/>
      <c r="G18" s="124">
        <f>'Appendix D-135 2020'!G46</f>
        <v>3036.1500300000002</v>
      </c>
      <c r="H18" s="124">
        <f>'Appendix D-135 2020'!H46</f>
        <v>1169.9999800000001</v>
      </c>
      <c r="I18" s="124">
        <f>'Appendix D-135 2020'!I46</f>
        <v>10616.716670000003</v>
      </c>
      <c r="J18" s="124">
        <f>'Appendix D-135 2020'!J46</f>
        <v>1190.4666299999994</v>
      </c>
      <c r="K18" s="124">
        <f>'Appendix D-135 2020'!K46</f>
        <v>1162.3333199999995</v>
      </c>
      <c r="L18" s="124">
        <f>'Appendix D-135 2020'!L46</f>
        <v>6573.1333499999992</v>
      </c>
      <c r="M18" s="124">
        <f>'Appendix D-135 2020'!M46</f>
        <v>4997.8333499999972</v>
      </c>
      <c r="N18" s="124">
        <f>'Appendix D-135 2020'!N46</f>
        <v>9963.2332099999894</v>
      </c>
      <c r="O18" s="124">
        <f>'Appendix D-135 2020'!O46</f>
        <v>3244.5167399999991</v>
      </c>
      <c r="P18" s="124">
        <f>'Appendix D-135 2020'!P46</f>
        <v>1669.9999800000007</v>
      </c>
      <c r="Q18" s="124">
        <f>'Appendix D-135 2020'!Q46</f>
        <v>1246.0666500000002</v>
      </c>
      <c r="R18" s="124">
        <f>'Appendix D-135 2020'!R46</f>
        <v>6821.6165900000015</v>
      </c>
      <c r="S18" s="124">
        <f>'Appendix D-135 2020'!S46</f>
        <v>5156.5667800000119</v>
      </c>
      <c r="T18" s="124">
        <f>'Appendix D-135 2020'!T46</f>
        <v>2015.9999200000002</v>
      </c>
      <c r="U18" s="124">
        <f>'Appendix D-135 2020'!U46</f>
        <v>15297.716660000011</v>
      </c>
      <c r="V18" s="124">
        <f>'Appendix D-135 2020'!V46</f>
        <v>0</v>
      </c>
      <c r="W18" s="26"/>
    </row>
    <row r="19" spans="1:24" s="50" customFormat="1" x14ac:dyDescent="0.2">
      <c r="A19" s="23">
        <f t="shared" si="0"/>
        <v>6</v>
      </c>
      <c r="B19" s="23" t="s">
        <v>25</v>
      </c>
      <c r="C19" s="50" t="s">
        <v>42</v>
      </c>
      <c r="F19" s="48">
        <f>SUM(G19:V19)</f>
        <v>1854537.9134999998</v>
      </c>
      <c r="G19" s="133">
        <f>'Appendix D-135 2020'!G49</f>
        <v>36220.732999999986</v>
      </c>
      <c r="H19" s="133">
        <f>'Appendix D-135 2020'!H49</f>
        <v>117126.68299999998</v>
      </c>
      <c r="I19" s="133">
        <f>'Appendix D-135 2020'!I49</f>
        <v>415189.91699999984</v>
      </c>
      <c r="J19" s="133">
        <f>'Appendix D-135 2020'!J49</f>
        <v>35245.885000000002</v>
      </c>
      <c r="K19" s="133">
        <f>'Appendix D-135 2020'!K49</f>
        <v>52462.904999999992</v>
      </c>
      <c r="L19" s="133">
        <f>'Appendix D-135 2020'!L49</f>
        <v>69903.383499999996</v>
      </c>
      <c r="M19" s="133">
        <f>'Appendix D-135 2020'!M49</f>
        <v>40531.698000000004</v>
      </c>
      <c r="N19" s="133">
        <f>'Appendix D-135 2020'!N49</f>
        <v>361798.70849999972</v>
      </c>
      <c r="O19" s="133">
        <f>'Appendix D-135 2020'!O49</f>
        <v>18809.948500000002</v>
      </c>
      <c r="P19" s="133">
        <f>'Appendix D-135 2020'!P49</f>
        <v>19542.203000000001</v>
      </c>
      <c r="Q19" s="133">
        <f>'Appendix D-135 2020'!Q49</f>
        <v>83486.504999999976</v>
      </c>
      <c r="R19" s="133">
        <f>'Appendix D-135 2020'!R49</f>
        <v>149360.40099999993</v>
      </c>
      <c r="S19" s="133">
        <f>'Appendix D-135 2020'!S49</f>
        <v>73243.748000000021</v>
      </c>
      <c r="T19" s="133">
        <f>'Appendix D-135 2020'!T49</f>
        <v>91032.331999999966</v>
      </c>
      <c r="U19" s="133">
        <f>'Appendix D-135 2020'!U49</f>
        <v>290582.86300000024</v>
      </c>
      <c r="V19" s="133">
        <f>'Appendix D-135 2020'!V49</f>
        <v>0</v>
      </c>
      <c r="W19" s="51"/>
    </row>
    <row r="20" spans="1:24" x14ac:dyDescent="0.2">
      <c r="A20" s="23">
        <f t="shared" si="0"/>
        <v>7</v>
      </c>
      <c r="B20" s="23" t="s">
        <v>25</v>
      </c>
      <c r="C20" s="23" t="s">
        <v>160</v>
      </c>
      <c r="F20" s="48"/>
      <c r="G20" s="122">
        <f>'Appendix D-135 2020'!G50</f>
        <v>216053.94950000002</v>
      </c>
      <c r="H20" s="122">
        <f>'Appendix D-135 2020'!H50</f>
        <v>209969.48187500003</v>
      </c>
      <c r="I20" s="122">
        <f>'Appendix D-135 2020'!I50</f>
        <v>861862.78625000059</v>
      </c>
      <c r="J20" s="122">
        <f>'Appendix D-135 2020'!J50</f>
        <v>81984.07712500004</v>
      </c>
      <c r="K20" s="122">
        <f>'Appendix D-135 2020'!K50</f>
        <v>125019.613625</v>
      </c>
      <c r="L20" s="122">
        <f>'Appendix D-135 2020'!L50</f>
        <v>135354.32449999999</v>
      </c>
      <c r="M20" s="122">
        <f>'Appendix D-135 2020'!M50</f>
        <v>97483.43437500007</v>
      </c>
      <c r="N20" s="122">
        <f>'Appendix D-135 2020'!N50</f>
        <v>683253.42849999992</v>
      </c>
      <c r="O20" s="122">
        <f>'Appendix D-135 2020'!O50</f>
        <v>66397.025124999986</v>
      </c>
      <c r="P20" s="122">
        <f>'Appendix D-135 2020'!P50</f>
        <v>80163.663125000006</v>
      </c>
      <c r="Q20" s="122">
        <f>'Appendix D-135 2020'!Q50</f>
        <v>187561.94375000001</v>
      </c>
      <c r="R20" s="122">
        <f>'Appendix D-135 2020'!R50</f>
        <v>433701.80312500021</v>
      </c>
      <c r="S20" s="122">
        <f>'Appendix D-135 2020'!S50</f>
        <v>95784.442124999856</v>
      </c>
      <c r="T20" s="122">
        <f>'Appendix D-135 2020'!T50</f>
        <v>119206.77649999995</v>
      </c>
      <c r="U20" s="122">
        <f>'Appendix D-135 2020'!U50</f>
        <v>1379793.6073750008</v>
      </c>
      <c r="V20" s="122">
        <f>'Appendix D-135 2020'!V50</f>
        <v>0</v>
      </c>
      <c r="W20" s="26"/>
    </row>
    <row r="21" spans="1:24" x14ac:dyDescent="0.2">
      <c r="F21" s="48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4" x14ac:dyDescent="0.2">
      <c r="F22" s="48"/>
      <c r="G22" s="26"/>
      <c r="H22" s="26"/>
      <c r="I22" s="26"/>
      <c r="J22" s="26"/>
      <c r="K22" s="26"/>
      <c r="L22" s="26"/>
      <c r="M22" s="26"/>
      <c r="N22" s="26">
        <f>+N14/N15</f>
        <v>50.287938510051241</v>
      </c>
      <c r="O22" s="26">
        <f t="shared" ref="O22:Q22" si="1">+O14/O15</f>
        <v>16.920347204493236</v>
      </c>
      <c r="P22" s="26">
        <f t="shared" si="1"/>
        <v>28.409810126582279</v>
      </c>
      <c r="Q22" s="26">
        <f t="shared" si="1"/>
        <v>104.84121355397951</v>
      </c>
      <c r="R22" s="26"/>
      <c r="S22" s="26"/>
      <c r="T22" s="26"/>
      <c r="U22" s="26"/>
      <c r="V22" s="26"/>
      <c r="W22" s="26"/>
    </row>
    <row r="23" spans="1:24" x14ac:dyDescent="0.2">
      <c r="A23" s="23">
        <f>A20+1</f>
        <v>8</v>
      </c>
      <c r="B23" s="23" t="s">
        <v>25</v>
      </c>
      <c r="C23" s="23" t="s">
        <v>35</v>
      </c>
      <c r="F23" s="52"/>
      <c r="G23" s="52">
        <f t="shared" ref="G23:U23" si="2">IF(ISERROR(G13/G14),0,(G13/G14))</f>
        <v>2.3636746994726012</v>
      </c>
      <c r="H23" s="52">
        <f t="shared" si="2"/>
        <v>4.0355918052790445</v>
      </c>
      <c r="I23" s="52">
        <f t="shared" si="2"/>
        <v>4.0419563547336157</v>
      </c>
      <c r="J23" s="52">
        <f t="shared" si="2"/>
        <v>1.9570959748174939</v>
      </c>
      <c r="K23" s="52">
        <f t="shared" si="2"/>
        <v>1.9060602047187483</v>
      </c>
      <c r="L23" s="52">
        <f t="shared" si="2"/>
        <v>6.2394488032317499</v>
      </c>
      <c r="M23" s="52">
        <f t="shared" si="2"/>
        <v>6.2358515510147958</v>
      </c>
      <c r="N23" s="52">
        <f t="shared" si="2"/>
        <v>5.4371984746885298</v>
      </c>
      <c r="O23" s="52">
        <f t="shared" si="2"/>
        <v>8.8500082985047595</v>
      </c>
      <c r="P23" s="52">
        <f t="shared" si="2"/>
        <v>5.2886475447878958</v>
      </c>
      <c r="Q23" s="52">
        <f t="shared" si="2"/>
        <v>3.0589957419941598</v>
      </c>
      <c r="R23" s="52">
        <f t="shared" si="2"/>
        <v>7.3151464284829411</v>
      </c>
      <c r="S23" s="52">
        <f t="shared" si="2"/>
        <v>6.409398541454828</v>
      </c>
      <c r="T23" s="52">
        <f t="shared" si="2"/>
        <v>5.0135387068156394</v>
      </c>
      <c r="U23" s="52">
        <f t="shared" si="2"/>
        <v>3.0324975954291622</v>
      </c>
      <c r="V23" s="52">
        <f>IF(ISERROR(V13/V14),0,(V13/V14))</f>
        <v>0</v>
      </c>
      <c r="W23" s="52"/>
    </row>
    <row r="24" spans="1:24" x14ac:dyDescent="0.2">
      <c r="A24" s="23">
        <f t="shared" si="0"/>
        <v>9</v>
      </c>
      <c r="B24" s="23" t="s">
        <v>25</v>
      </c>
      <c r="C24" s="23" t="s">
        <v>52</v>
      </c>
      <c r="F24" s="26"/>
      <c r="G24" s="58">
        <f t="shared" ref="G24:U24" si="3">IF(ISERROR(G14/G17),0,(G14/G17))</f>
        <v>50.11383488306565</v>
      </c>
      <c r="H24" s="58">
        <f t="shared" si="3"/>
        <v>110.62746575679938</v>
      </c>
      <c r="I24" s="58">
        <f t="shared" si="3"/>
        <v>54.782256090963628</v>
      </c>
      <c r="J24" s="58">
        <f t="shared" si="3"/>
        <v>50.868764637929097</v>
      </c>
      <c r="K24" s="58">
        <f t="shared" si="3"/>
        <v>66.718137913976463</v>
      </c>
      <c r="L24" s="58">
        <f t="shared" si="3"/>
        <v>15.19942141038335</v>
      </c>
      <c r="M24" s="58">
        <f t="shared" si="3"/>
        <v>15.699409124823493</v>
      </c>
      <c r="N24" s="58">
        <f t="shared" si="3"/>
        <v>50.280451505728827</v>
      </c>
      <c r="O24" s="58">
        <f t="shared" si="3"/>
        <v>17.562713377712782</v>
      </c>
      <c r="P24" s="58">
        <f t="shared" si="3"/>
        <v>30.321425176447011</v>
      </c>
      <c r="Q24" s="58">
        <f t="shared" si="3"/>
        <v>110.49436197500685</v>
      </c>
      <c r="R24" s="58">
        <f t="shared" si="3"/>
        <v>42.948561497198277</v>
      </c>
      <c r="S24" s="58">
        <f t="shared" si="3"/>
        <v>17.006402282627647</v>
      </c>
      <c r="T24" s="58">
        <f t="shared" si="3"/>
        <v>70.033094119401838</v>
      </c>
      <c r="U24" s="58">
        <f t="shared" si="3"/>
        <v>50.646562067957426</v>
      </c>
      <c r="V24" s="58">
        <f>IF(ISERROR(V14/V17),0,(V14/V17))</f>
        <v>0</v>
      </c>
      <c r="W24" s="58"/>
      <c r="X24" s="63"/>
    </row>
    <row r="25" spans="1:24" x14ac:dyDescent="0.2">
      <c r="A25" s="23">
        <f t="shared" si="0"/>
        <v>10</v>
      </c>
      <c r="B25" s="23" t="s">
        <v>25</v>
      </c>
      <c r="C25" s="23" t="s">
        <v>270</v>
      </c>
      <c r="F25" s="52"/>
      <c r="G25" s="52">
        <f t="shared" ref="G25:U25" si="4">IF(ISERROR(G13/G17),0,(G13/G17))</f>
        <v>118.45280360664977</v>
      </c>
      <c r="H25" s="52">
        <f t="shared" si="4"/>
        <v>446.44729424692764</v>
      </c>
      <c r="I25" s="52">
        <f t="shared" si="4"/>
        <v>221.42748813351471</v>
      </c>
      <c r="J25" s="52">
        <f t="shared" si="4"/>
        <v>99.5550545168295</v>
      </c>
      <c r="K25" s="52">
        <f t="shared" si="4"/>
        <v>127.16878761076764</v>
      </c>
      <c r="L25" s="52">
        <f t="shared" si="4"/>
        <v>94.836011728831423</v>
      </c>
      <c r="M25" s="52">
        <f t="shared" si="4"/>
        <v>97.899184741046426</v>
      </c>
      <c r="N25" s="52">
        <f t="shared" si="4"/>
        <v>273.38479423359939</v>
      </c>
      <c r="O25" s="52">
        <f t="shared" si="4"/>
        <v>155.43015913701871</v>
      </c>
      <c r="P25" s="52">
        <f t="shared" si="4"/>
        <v>160.35933081388637</v>
      </c>
      <c r="Q25" s="52">
        <f t="shared" si="4"/>
        <v>338.00178279590739</v>
      </c>
      <c r="R25" s="52">
        <f t="shared" si="4"/>
        <v>314.17501624470998</v>
      </c>
      <c r="S25" s="52">
        <f t="shared" si="4"/>
        <v>109.00080998566769</v>
      </c>
      <c r="T25" s="52">
        <f t="shared" si="4"/>
        <v>351.11362812568387</v>
      </c>
      <c r="U25" s="52">
        <f t="shared" si="4"/>
        <v>153.5855776878347</v>
      </c>
      <c r="V25" s="52">
        <f>IF(ISERROR(V13/V17),0,(V13/V17))</f>
        <v>0</v>
      </c>
      <c r="W25" s="52"/>
    </row>
    <row r="26" spans="1:24" x14ac:dyDescent="0.2">
      <c r="A26" s="23">
        <f t="shared" si="0"/>
        <v>11</v>
      </c>
      <c r="B26" s="23" t="s">
        <v>25</v>
      </c>
      <c r="C26" s="23" t="s">
        <v>36</v>
      </c>
      <c r="F26" s="53"/>
      <c r="G26" s="25">
        <f t="shared" ref="G26:U26" si="5">IF(ISERROR(G13*G18/G17),0,(G13*G18/G17))</f>
        <v>359640.48322391382</v>
      </c>
      <c r="H26" s="25">
        <f t="shared" si="5"/>
        <v>522343.32533995953</v>
      </c>
      <c r="I26" s="25">
        <f t="shared" si="5"/>
        <v>2350832.9044633135</v>
      </c>
      <c r="J26" s="25">
        <f t="shared" si="5"/>
        <v>118516.97025011622</v>
      </c>
      <c r="K26" s="25">
        <f t="shared" si="5"/>
        <v>147812.51910399835</v>
      </c>
      <c r="L26" s="25">
        <f t="shared" si="5"/>
        <v>623369.75147577294</v>
      </c>
      <c r="M26" s="25">
        <f t="shared" si="5"/>
        <v>489283.81043661269</v>
      </c>
      <c r="N26" s="25">
        <f t="shared" si="5"/>
        <v>2723796.461017211</v>
      </c>
      <c r="O26" s="25">
        <f t="shared" si="5"/>
        <v>504295.75322092097</v>
      </c>
      <c r="P26" s="25">
        <f t="shared" si="5"/>
        <v>267800.07925200369</v>
      </c>
      <c r="Q26" s="25">
        <f t="shared" si="5"/>
        <v>421172.74918252404</v>
      </c>
      <c r="R26" s="25">
        <f t="shared" si="5"/>
        <v>2143181.5029784334</v>
      </c>
      <c r="S26" s="25">
        <f t="shared" si="5"/>
        <v>562069.95576518762</v>
      </c>
      <c r="T26" s="25">
        <f t="shared" si="5"/>
        <v>707845.04621228855</v>
      </c>
      <c r="U26" s="25">
        <f t="shared" si="5"/>
        <v>2349508.6505309148</v>
      </c>
      <c r="V26" s="25">
        <f>IF(ISERROR(V13*V18/V17),0,(V13*V18/V17))</f>
        <v>0</v>
      </c>
      <c r="W26" s="25"/>
    </row>
    <row r="27" spans="1:24" x14ac:dyDescent="0.2">
      <c r="A27" s="23">
        <f t="shared" si="0"/>
        <v>12</v>
      </c>
      <c r="B27" s="23" t="s">
        <v>25</v>
      </c>
      <c r="C27" s="23" t="s">
        <v>37</v>
      </c>
      <c r="F27" s="54"/>
      <c r="G27" s="54">
        <f t="shared" ref="G27:U27" si="6">IF(ISERROR(G26/G20),0,(G26/G20))</f>
        <v>1.6645864797019774</v>
      </c>
      <c r="H27" s="54">
        <f t="shared" si="6"/>
        <v>2.4877106933612536</v>
      </c>
      <c r="I27" s="54">
        <f t="shared" si="6"/>
        <v>2.7276185281091916</v>
      </c>
      <c r="J27" s="54">
        <f t="shared" si="6"/>
        <v>1.4456096159918341</v>
      </c>
      <c r="K27" s="54">
        <f t="shared" si="6"/>
        <v>1.1823146370246058</v>
      </c>
      <c r="L27" s="54">
        <f t="shared" si="6"/>
        <v>4.6054660889373578</v>
      </c>
      <c r="M27" s="54">
        <f t="shared" si="6"/>
        <v>5.0191482642520757</v>
      </c>
      <c r="N27" s="54">
        <f t="shared" si="6"/>
        <v>3.986509759631907</v>
      </c>
      <c r="O27" s="54">
        <f t="shared" si="6"/>
        <v>7.5951558412673847</v>
      </c>
      <c r="P27" s="54">
        <f t="shared" si="6"/>
        <v>3.3406666912715846</v>
      </c>
      <c r="Q27" s="54">
        <f t="shared" si="6"/>
        <v>2.2455128197215863</v>
      </c>
      <c r="R27" s="54">
        <f t="shared" si="6"/>
        <v>4.9416015509641129</v>
      </c>
      <c r="S27" s="54">
        <f t="shared" si="6"/>
        <v>5.8680715082276045</v>
      </c>
      <c r="T27" s="54">
        <f t="shared" si="6"/>
        <v>5.9379597955346846</v>
      </c>
      <c r="U27" s="54">
        <f t="shared" si="6"/>
        <v>1.7027971705136073</v>
      </c>
      <c r="V27" s="54">
        <f>IF(ISERROR(V26/V20),0,(V26/V20))</f>
        <v>0</v>
      </c>
      <c r="W27" s="54"/>
    </row>
    <row r="28" spans="1:24" x14ac:dyDescent="0.2">
      <c r="A28" s="23">
        <f t="shared" si="0"/>
        <v>13</v>
      </c>
      <c r="B28" s="23" t="s">
        <v>25</v>
      </c>
      <c r="C28" s="23" t="s">
        <v>38</v>
      </c>
      <c r="F28" s="55">
        <f>SUM(G28:V28)</f>
        <v>1</v>
      </c>
      <c r="G28" s="56">
        <f t="shared" ref="G28:U28" si="7">IF(ISERROR(G19/$F19),0,(G19/$F19))</f>
        <v>1.9530866819347983E-2</v>
      </c>
      <c r="H28" s="56">
        <f t="shared" si="7"/>
        <v>6.3156801566246326E-2</v>
      </c>
      <c r="I28" s="56">
        <f t="shared" si="7"/>
        <v>0.22387782637262318</v>
      </c>
      <c r="J28" s="56">
        <f t="shared" si="7"/>
        <v>1.9005211348568099E-2</v>
      </c>
      <c r="K28" s="56">
        <f t="shared" si="7"/>
        <v>2.8288936353416859E-2</v>
      </c>
      <c r="L28" s="56">
        <f t="shared" si="7"/>
        <v>3.7693154176650916E-2</v>
      </c>
      <c r="M28" s="56">
        <f t="shared" si="7"/>
        <v>2.1855416222527395E-2</v>
      </c>
      <c r="N28" s="56">
        <f t="shared" si="7"/>
        <v>0.19508833217498939</v>
      </c>
      <c r="O28" s="56">
        <f t="shared" si="7"/>
        <v>1.0142660531809075E-2</v>
      </c>
      <c r="P28" s="56">
        <f t="shared" si="7"/>
        <v>1.0537505250091509E-2</v>
      </c>
      <c r="Q28" s="56">
        <f t="shared" si="7"/>
        <v>4.5017416140303669E-2</v>
      </c>
      <c r="R28" s="56">
        <f t="shared" si="7"/>
        <v>8.0537798614274569E-2</v>
      </c>
      <c r="S28" s="56">
        <f t="shared" si="7"/>
        <v>3.949433843699094E-2</v>
      </c>
      <c r="T28" s="56">
        <f t="shared" si="7"/>
        <v>4.9086260969557677E-2</v>
      </c>
      <c r="U28" s="56">
        <f t="shared" si="7"/>
        <v>0.15668747502260233</v>
      </c>
      <c r="V28" s="56">
        <f>IF(ISERROR(V19/$F19),0,(V19/$F19))</f>
        <v>0</v>
      </c>
      <c r="W28" s="55"/>
    </row>
    <row r="29" spans="1:24" x14ac:dyDescent="0.2">
      <c r="A29" s="23">
        <f t="shared" si="0"/>
        <v>14</v>
      </c>
      <c r="B29" s="23" t="s">
        <v>25</v>
      </c>
      <c r="C29" s="23" t="s">
        <v>39</v>
      </c>
      <c r="F29" s="57">
        <f>SUM(G29:V29)</f>
        <v>3.3235572836230269</v>
      </c>
      <c r="G29" s="54">
        <f t="shared" ref="G29:U29" si="8">IF(ISERROR(G27*G28),0,(G27*G28))</f>
        <v>3.2510816844346611E-2</v>
      </c>
      <c r="H29" s="54">
        <f t="shared" si="8"/>
        <v>0.15711585061484576</v>
      </c>
      <c r="I29" s="54">
        <f t="shared" si="8"/>
        <v>0.61065330724677958</v>
      </c>
      <c r="J29" s="54">
        <f t="shared" si="8"/>
        <v>2.7474116279447177E-2</v>
      </c>
      <c r="K29" s="54">
        <f t="shared" si="8"/>
        <v>3.3446423516502233E-2</v>
      </c>
      <c r="L29" s="54">
        <f t="shared" si="8"/>
        <v>0.17359454334565333</v>
      </c>
      <c r="M29" s="54">
        <f t="shared" si="8"/>
        <v>0.10969557439780503</v>
      </c>
      <c r="N29" s="54">
        <f t="shared" si="8"/>
        <v>0.77772154020590656</v>
      </c>
      <c r="O29" s="54">
        <f t="shared" si="8"/>
        <v>7.7035087384161857E-2</v>
      </c>
      <c r="P29" s="54">
        <f t="shared" si="8"/>
        <v>3.5202292798080154E-2</v>
      </c>
      <c r="Q29" s="54">
        <f t="shared" si="8"/>
        <v>0.10108718505379334</v>
      </c>
      <c r="R29" s="54">
        <f t="shared" si="8"/>
        <v>0.3979857105435346</v>
      </c>
      <c r="S29" s="54">
        <f t="shared" si="8"/>
        <v>0.23175560211840487</v>
      </c>
      <c r="T29" s="54">
        <f t="shared" si="8"/>
        <v>0.29147224415035689</v>
      </c>
      <c r="U29" s="54">
        <f t="shared" si="8"/>
        <v>0.26680698912340878</v>
      </c>
      <c r="V29" s="54">
        <f>IF(ISERROR(V27*V28),0,(V27*V28))</f>
        <v>0</v>
      </c>
      <c r="W29" s="54"/>
    </row>
    <row r="30" spans="1:24" x14ac:dyDescent="0.2">
      <c r="G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V30" s="25"/>
    </row>
    <row r="31" spans="1:24" x14ac:dyDescent="0.2">
      <c r="C31" s="24" t="s">
        <v>159</v>
      </c>
      <c r="G31" s="69">
        <f t="shared" ref="G31:U31" si="9">IF(ISERROR(G15/G17-1),0,(G15/G17-1))</f>
        <v>0</v>
      </c>
      <c r="H31" s="69">
        <f t="shared" si="9"/>
        <v>1.8815656638946132E-2</v>
      </c>
      <c r="I31" s="69">
        <f t="shared" si="9"/>
        <v>2.2125094957387237E-2</v>
      </c>
      <c r="J31" s="69">
        <f t="shared" si="9"/>
        <v>-3.2433918882066703E-2</v>
      </c>
      <c r="K31" s="69">
        <f t="shared" si="9"/>
        <v>4.773720448414398E-2</v>
      </c>
      <c r="L31" s="69">
        <f t="shared" si="9"/>
        <v>3.2864608840110776E-5</v>
      </c>
      <c r="M31" s="69">
        <f t="shared" si="9"/>
        <v>6.9181275839547141E-5</v>
      </c>
      <c r="N31" s="69">
        <f t="shared" si="9"/>
        <v>-1.4888270516233426E-4</v>
      </c>
      <c r="O31" s="69">
        <f t="shared" si="9"/>
        <v>3.7964124817070344E-2</v>
      </c>
      <c r="P31" s="69">
        <f t="shared" si="9"/>
        <v>6.7287146283180777E-2</v>
      </c>
      <c r="Q31" s="69">
        <f t="shared" si="9"/>
        <v>5.3921050981699192E-2</v>
      </c>
      <c r="R31" s="69">
        <f t="shared" si="9"/>
        <v>7.2889351838412386E-2</v>
      </c>
      <c r="S31" s="69">
        <f t="shared" si="9"/>
        <v>5.5160869462800299E-4</v>
      </c>
      <c r="T31" s="69">
        <f t="shared" si="9"/>
        <v>8.3294693437818701E-4</v>
      </c>
      <c r="U31" s="69">
        <f t="shared" si="9"/>
        <v>1.2618603771913373E-2</v>
      </c>
      <c r="V31" s="69">
        <f>IF(ISERROR(V15/V17-1),0,(V15/V17-1))</f>
        <v>0</v>
      </c>
    </row>
    <row r="32" spans="1:24" x14ac:dyDescent="0.2">
      <c r="C32" s="23" t="s">
        <v>295</v>
      </c>
      <c r="G32" s="163">
        <f t="shared" ref="G32:U32" si="10">IF(ISERROR(G14/G15),0,(G14/G15))</f>
        <v>50.11383488306565</v>
      </c>
      <c r="H32" s="163">
        <f t="shared" si="10"/>
        <v>108.58437935843794</v>
      </c>
      <c r="I32" s="163">
        <f t="shared" si="10"/>
        <v>53.596429988099963</v>
      </c>
      <c r="J32" s="163">
        <f t="shared" si="10"/>
        <v>52.573943661971832</v>
      </c>
      <c r="K32" s="163">
        <f t="shared" si="10"/>
        <v>63.67831325301205</v>
      </c>
      <c r="L32" s="163">
        <f t="shared" si="10"/>
        <v>15.198921903760189</v>
      </c>
      <c r="M32" s="163">
        <f t="shared" si="10"/>
        <v>15.698323094803253</v>
      </c>
      <c r="N32" s="163">
        <f t="shared" si="10"/>
        <v>50.287938510051241</v>
      </c>
      <c r="O32" s="163">
        <f t="shared" si="10"/>
        <v>16.920347204493236</v>
      </c>
      <c r="P32" s="163">
        <f t="shared" si="10"/>
        <v>28.409810126582279</v>
      </c>
      <c r="Q32" s="163">
        <f t="shared" si="10"/>
        <v>104.84121355397951</v>
      </c>
      <c r="R32" s="163">
        <f t="shared" si="10"/>
        <v>40.030746342672948</v>
      </c>
      <c r="S32" s="163">
        <f t="shared" si="10"/>
        <v>16.997026574986062</v>
      </c>
      <c r="T32" s="163">
        <f t="shared" si="10"/>
        <v>69.974808816914077</v>
      </c>
      <c r="U32" s="163">
        <f t="shared" si="10"/>
        <v>50.015437084903965</v>
      </c>
      <c r="V32" s="163">
        <f>IF(ISERROR(V14/V15),0,(V14/V15))</f>
        <v>0</v>
      </c>
    </row>
    <row r="33" spans="3:22" x14ac:dyDescent="0.2">
      <c r="C33" s="23" t="s">
        <v>370</v>
      </c>
      <c r="G33" s="166">
        <f t="shared" ref="G33:U33" si="11">IF(ISERROR(G18/G17),0,(G18/G17))</f>
        <v>0.85549451394759091</v>
      </c>
      <c r="H33" s="166">
        <f t="shared" si="11"/>
        <v>0.8312512537595913</v>
      </c>
      <c r="I33" s="166">
        <f t="shared" si="11"/>
        <v>0.86089746405866152</v>
      </c>
      <c r="J33" s="166">
        <f t="shared" si="11"/>
        <v>0.81116558583857201</v>
      </c>
      <c r="K33" s="166">
        <f t="shared" si="11"/>
        <v>0.73362642372022491</v>
      </c>
      <c r="L33" s="166">
        <f t="shared" si="11"/>
        <v>0.8642321027420985</v>
      </c>
      <c r="M33" s="166">
        <f t="shared" si="11"/>
        <v>0.82984876415201447</v>
      </c>
      <c r="N33" s="166">
        <f t="shared" si="11"/>
        <v>0.65443107718351867</v>
      </c>
      <c r="O33" s="166">
        <f t="shared" si="11"/>
        <v>0.85976307850100409</v>
      </c>
      <c r="P33" s="166">
        <f t="shared" si="11"/>
        <v>0.94006830851643974</v>
      </c>
      <c r="Q33" s="166">
        <f t="shared" si="11"/>
        <v>0.51743730234879648</v>
      </c>
      <c r="R33" s="166">
        <f t="shared" si="11"/>
        <v>0.90736917948614715</v>
      </c>
      <c r="S33" s="166">
        <f t="shared" si="11"/>
        <v>0.95882014255162418</v>
      </c>
      <c r="T33" s="166">
        <f t="shared" si="11"/>
        <v>0.90763794014982957</v>
      </c>
      <c r="U33" s="166">
        <f t="shared" si="11"/>
        <v>0.92686845480449642</v>
      </c>
      <c r="V33" s="166">
        <f>IF(ISERROR(V18/V17),0,(V18/V17))</f>
        <v>0</v>
      </c>
    </row>
    <row r="34" spans="3:22" x14ac:dyDescent="0.2">
      <c r="L34" s="21"/>
      <c r="M34" s="21"/>
    </row>
    <row r="35" spans="3:22" ht="15" x14ac:dyDescent="0.25">
      <c r="L35" s="21"/>
      <c r="M35" s="21"/>
      <c r="Q35"/>
    </row>
    <row r="36" spans="3:22" ht="15" x14ac:dyDescent="0.25">
      <c r="L36" s="21"/>
      <c r="M36" s="21"/>
      <c r="Q36" s="91"/>
    </row>
    <row r="37" spans="3:22" ht="15" x14ac:dyDescent="0.25">
      <c r="Q37" s="97"/>
    </row>
    <row r="38" spans="3:22" ht="15" x14ac:dyDescent="0.25">
      <c r="G38" s="24"/>
      <c r="Q38" s="98"/>
      <c r="R38" s="24"/>
      <c r="S38" s="24"/>
      <c r="T38" s="24"/>
      <c r="U38" s="24"/>
    </row>
    <row r="39" spans="3:22" ht="15" x14ac:dyDescent="0.25">
      <c r="Q39" s="99"/>
    </row>
    <row r="40" spans="3:22" ht="15" x14ac:dyDescent="0.25">
      <c r="Q40" s="100"/>
    </row>
    <row r="41" spans="3:22" ht="15" x14ac:dyDescent="0.25">
      <c r="F41" s="37"/>
      <c r="G41" s="140"/>
      <c r="H41" s="109"/>
      <c r="I41" s="141"/>
      <c r="J41" s="141"/>
      <c r="K41" s="141"/>
      <c r="L41" s="141"/>
      <c r="M41" s="141"/>
      <c r="Q41" s="100"/>
      <c r="R41" s="140"/>
      <c r="S41" s="109"/>
      <c r="T41" s="109"/>
      <c r="U41" s="109"/>
    </row>
    <row r="42" spans="3:22" ht="15" x14ac:dyDescent="0.25">
      <c r="F42" s="37"/>
      <c r="G42" s="138"/>
      <c r="H42" s="138"/>
      <c r="I42" s="138"/>
      <c r="J42" s="138"/>
      <c r="K42" s="138"/>
      <c r="L42" s="138"/>
      <c r="M42" s="138"/>
      <c r="Q42" s="99"/>
      <c r="R42" s="138"/>
      <c r="S42" s="138"/>
      <c r="T42" s="138"/>
      <c r="U42" s="138"/>
    </row>
    <row r="43" spans="3:22" ht="15" x14ac:dyDescent="0.25">
      <c r="F43" s="19"/>
      <c r="G43" s="136"/>
      <c r="H43" s="136"/>
      <c r="I43" s="136"/>
      <c r="J43" s="136"/>
      <c r="K43" s="136"/>
      <c r="L43" s="136"/>
      <c r="M43" s="136"/>
      <c r="Q43" s="100"/>
      <c r="R43" s="136"/>
      <c r="S43" s="136"/>
      <c r="T43" s="136"/>
      <c r="U43" s="136"/>
    </row>
    <row r="44" spans="3:22" ht="15" x14ac:dyDescent="0.25">
      <c r="F44" s="20"/>
      <c r="G44" s="137"/>
      <c r="H44" s="137"/>
      <c r="I44" s="137"/>
      <c r="J44" s="137"/>
      <c r="K44" s="137"/>
      <c r="L44" s="137"/>
      <c r="M44" s="137"/>
      <c r="Q44" s="100"/>
      <c r="R44" s="137"/>
      <c r="S44" s="137"/>
      <c r="T44" s="137"/>
      <c r="U44" s="137"/>
    </row>
    <row r="45" spans="3:22" ht="15" x14ac:dyDescent="0.25">
      <c r="F45" s="25"/>
      <c r="G45" s="142"/>
      <c r="H45" s="143"/>
      <c r="I45" s="143"/>
      <c r="J45" s="143"/>
      <c r="K45" s="143"/>
      <c r="L45" s="143"/>
      <c r="M45" s="143"/>
      <c r="Q45" s="99"/>
      <c r="R45" s="142"/>
      <c r="S45" s="143"/>
      <c r="T45" s="143"/>
      <c r="U45" s="143"/>
    </row>
    <row r="46" spans="3:22" ht="15" x14ac:dyDescent="0.25">
      <c r="F46" s="48"/>
      <c r="G46" s="144"/>
      <c r="H46" s="145"/>
      <c r="I46" s="145"/>
      <c r="J46" s="145"/>
      <c r="K46" s="145"/>
      <c r="L46" s="145"/>
      <c r="M46" s="145"/>
      <c r="Q46" s="100"/>
      <c r="R46" s="144"/>
      <c r="S46" s="145"/>
      <c r="T46" s="145"/>
      <c r="U46" s="145"/>
    </row>
    <row r="47" spans="3:22" ht="15" x14ac:dyDescent="0.25">
      <c r="F47" s="48"/>
      <c r="G47" s="144"/>
      <c r="H47" s="145"/>
      <c r="I47" s="145"/>
      <c r="J47" s="145"/>
      <c r="K47" s="145"/>
      <c r="L47" s="145"/>
      <c r="M47" s="145"/>
      <c r="Q47" s="99"/>
      <c r="R47" s="144"/>
      <c r="S47" s="145"/>
      <c r="T47" s="145"/>
      <c r="U47" s="145"/>
    </row>
    <row r="48" spans="3:22" ht="15" x14ac:dyDescent="0.25">
      <c r="F48" s="48"/>
      <c r="G48" s="146"/>
      <c r="H48" s="145"/>
      <c r="I48" s="145"/>
      <c r="J48" s="145"/>
      <c r="K48" s="145"/>
      <c r="L48" s="145"/>
      <c r="M48" s="145"/>
      <c r="Q48" s="100"/>
      <c r="R48" s="146"/>
      <c r="S48" s="145"/>
      <c r="T48" s="145"/>
      <c r="U48" s="145"/>
    </row>
    <row r="49" spans="6:21" ht="15" x14ac:dyDescent="0.25">
      <c r="F49" s="48"/>
      <c r="G49" s="147"/>
      <c r="H49" s="102"/>
      <c r="I49" s="102"/>
      <c r="J49" s="102"/>
      <c r="K49" s="102"/>
      <c r="L49" s="102"/>
      <c r="M49" s="102"/>
      <c r="Q49" s="100"/>
      <c r="R49" s="147"/>
      <c r="S49" s="102"/>
      <c r="T49" s="102"/>
      <c r="U49" s="102"/>
    </row>
    <row r="50" spans="6:21" ht="15" x14ac:dyDescent="0.25">
      <c r="F50" s="48"/>
      <c r="G50" s="147"/>
      <c r="H50" s="102"/>
      <c r="I50" s="102"/>
      <c r="J50" s="102"/>
      <c r="K50" s="102"/>
      <c r="L50" s="102"/>
      <c r="M50" s="102"/>
      <c r="Q50" s="91"/>
      <c r="R50" s="147"/>
      <c r="S50" s="102"/>
      <c r="T50" s="102"/>
      <c r="U50" s="102"/>
    </row>
    <row r="51" spans="6:21" ht="15" x14ac:dyDescent="0.25">
      <c r="F51" s="48"/>
      <c r="G51" s="148"/>
      <c r="H51" s="149"/>
      <c r="I51" s="149"/>
      <c r="J51" s="149"/>
      <c r="K51" s="149"/>
      <c r="L51" s="149"/>
      <c r="M51" s="149"/>
      <c r="Q51"/>
      <c r="R51" s="148"/>
      <c r="S51" s="149"/>
      <c r="T51" s="149"/>
      <c r="U51" s="149"/>
    </row>
    <row r="52" spans="6:21" x14ac:dyDescent="0.2">
      <c r="F52" s="48"/>
      <c r="G52" s="102"/>
      <c r="H52" s="102"/>
      <c r="I52" s="102"/>
      <c r="J52" s="102"/>
      <c r="K52" s="102"/>
      <c r="L52" s="102"/>
      <c r="M52" s="102"/>
      <c r="R52" s="102"/>
      <c r="S52" s="102"/>
      <c r="T52" s="102"/>
      <c r="U52" s="102"/>
    </row>
    <row r="53" spans="6:21" x14ac:dyDescent="0.2">
      <c r="F53" s="48"/>
      <c r="G53" s="145"/>
      <c r="H53" s="145"/>
      <c r="I53" s="145"/>
      <c r="J53" s="145"/>
      <c r="K53" s="145"/>
      <c r="L53" s="145"/>
      <c r="M53" s="145"/>
      <c r="R53" s="145"/>
      <c r="S53" s="145"/>
      <c r="T53" s="145"/>
      <c r="U53" s="145"/>
    </row>
    <row r="54" spans="6:21" x14ac:dyDescent="0.2">
      <c r="F54" s="48"/>
      <c r="G54" s="145"/>
      <c r="H54" s="145"/>
      <c r="I54" s="145"/>
      <c r="J54" s="145"/>
      <c r="K54" s="145"/>
      <c r="L54" s="145"/>
      <c r="M54" s="145"/>
      <c r="R54" s="145"/>
      <c r="S54" s="145"/>
      <c r="T54" s="145"/>
      <c r="U54" s="145"/>
    </row>
    <row r="55" spans="6:21" x14ac:dyDescent="0.2">
      <c r="F55" s="52"/>
      <c r="G55" s="150"/>
      <c r="H55" s="150"/>
      <c r="I55" s="150"/>
      <c r="J55" s="150"/>
      <c r="K55" s="150"/>
      <c r="L55" s="150"/>
      <c r="M55" s="150"/>
      <c r="R55" s="150"/>
      <c r="S55" s="150"/>
      <c r="T55" s="150"/>
      <c r="U55" s="150"/>
    </row>
    <row r="56" spans="6:21" x14ac:dyDescent="0.2">
      <c r="F56" s="26"/>
      <c r="G56" s="145"/>
      <c r="H56" s="145"/>
      <c r="I56" s="145"/>
      <c r="J56" s="145"/>
      <c r="K56" s="145"/>
      <c r="L56" s="145"/>
      <c r="M56" s="145"/>
      <c r="R56" s="145"/>
      <c r="S56" s="145"/>
      <c r="T56" s="145"/>
      <c r="U56" s="145"/>
    </row>
    <row r="57" spans="6:21" x14ac:dyDescent="0.2">
      <c r="F57" s="52"/>
      <c r="G57" s="150"/>
      <c r="H57" s="150"/>
      <c r="I57" s="150"/>
      <c r="J57" s="150"/>
      <c r="K57" s="150"/>
      <c r="L57" s="150"/>
      <c r="M57" s="150"/>
      <c r="R57" s="150"/>
      <c r="S57" s="150"/>
      <c r="T57" s="150"/>
      <c r="U57" s="150"/>
    </row>
    <row r="58" spans="6:21" x14ac:dyDescent="0.2">
      <c r="F58" s="53"/>
      <c r="G58" s="143"/>
      <c r="H58" s="143"/>
      <c r="I58" s="143"/>
      <c r="J58" s="143"/>
      <c r="K58" s="143"/>
      <c r="L58" s="143"/>
      <c r="M58" s="143"/>
      <c r="R58" s="143"/>
      <c r="S58" s="143"/>
      <c r="T58" s="143"/>
      <c r="U58" s="143"/>
    </row>
    <row r="59" spans="6:21" x14ac:dyDescent="0.2">
      <c r="F59" s="54"/>
      <c r="G59" s="54"/>
      <c r="H59" s="54"/>
      <c r="I59" s="54"/>
      <c r="J59" s="54"/>
      <c r="K59" s="54"/>
      <c r="L59" s="54"/>
      <c r="M59" s="54"/>
      <c r="R59" s="54"/>
      <c r="S59" s="54"/>
      <c r="T59" s="54"/>
      <c r="U59" s="54"/>
    </row>
    <row r="60" spans="6:21" x14ac:dyDescent="0.2">
      <c r="F60" s="55"/>
      <c r="G60" s="56"/>
      <c r="H60" s="56"/>
      <c r="I60" s="56"/>
      <c r="J60" s="56"/>
      <c r="K60" s="56"/>
      <c r="L60" s="56"/>
      <c r="M60" s="56"/>
      <c r="R60" s="56"/>
      <c r="S60" s="56"/>
      <c r="T60" s="56"/>
      <c r="U60" s="56"/>
    </row>
    <row r="61" spans="6:21" x14ac:dyDescent="0.2">
      <c r="F61" s="57"/>
      <c r="G61" s="54"/>
      <c r="H61" s="54"/>
      <c r="I61" s="54"/>
      <c r="J61" s="54"/>
      <c r="K61" s="54"/>
      <c r="L61" s="54"/>
      <c r="M61" s="54"/>
      <c r="R61" s="54"/>
      <c r="S61" s="54"/>
      <c r="T61" s="54"/>
      <c r="U61" s="54"/>
    </row>
    <row r="62" spans="6:21" x14ac:dyDescent="0.2">
      <c r="G62" s="25"/>
      <c r="H62" s="23"/>
      <c r="L62" s="25"/>
      <c r="M62" s="25"/>
      <c r="R62" s="25"/>
      <c r="S62" s="23"/>
      <c r="T62" s="23"/>
      <c r="U62" s="23"/>
    </row>
    <row r="63" spans="6:21" x14ac:dyDescent="0.2">
      <c r="G63" s="69"/>
      <c r="H63" s="46"/>
      <c r="I63" s="46"/>
      <c r="J63" s="46"/>
      <c r="K63" s="46"/>
      <c r="L63" s="46"/>
      <c r="M63" s="46"/>
      <c r="R63" s="69"/>
      <c r="S63" s="46"/>
      <c r="T63" s="46"/>
      <c r="U63" s="46"/>
    </row>
    <row r="64" spans="6:21" x14ac:dyDescent="0.2">
      <c r="G64" s="139"/>
      <c r="H64" s="139"/>
      <c r="I64" s="139"/>
      <c r="J64" s="139"/>
      <c r="K64" s="139"/>
      <c r="L64" s="139"/>
      <c r="M64" s="139"/>
      <c r="R64" s="139"/>
      <c r="S64" s="139"/>
      <c r="T64" s="139"/>
      <c r="U64" s="139"/>
    </row>
  </sheetData>
  <pageMargins left="0.7" right="0.7" top="0.75" bottom="0.75" header="0.3" footer="0.3"/>
  <pageSetup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90"/>
  <sheetViews>
    <sheetView showGridLines="0" topLeftCell="A58" workbookViewId="0">
      <selection activeCell="A62" sqref="A62"/>
    </sheetView>
  </sheetViews>
  <sheetFormatPr defaultColWidth="9.140625" defaultRowHeight="15" x14ac:dyDescent="0.25"/>
  <cols>
    <col min="1" max="1" width="2.7109375" style="2" customWidth="1"/>
    <col min="2" max="2" width="42.140625" style="2" customWidth="1"/>
    <col min="3" max="3" width="9.140625" style="2"/>
    <col min="4" max="4" width="10.7109375" style="2" bestFit="1" customWidth="1"/>
    <col min="5" max="5" width="10.42578125" style="2" bestFit="1" customWidth="1"/>
    <col min="6" max="8" width="9.140625" style="2"/>
    <col min="9" max="9" width="65.140625" style="9" bestFit="1" customWidth="1"/>
    <col min="10" max="10" width="7.7109375" style="9" bestFit="1" customWidth="1"/>
    <col min="11" max="11" width="12.42578125" style="9" customWidth="1"/>
    <col min="12" max="12" width="11.7109375" style="9" customWidth="1"/>
    <col min="13" max="13" width="8.42578125" style="9" bestFit="1" customWidth="1"/>
    <col min="14" max="15" width="9.140625" style="2"/>
    <col min="16" max="16" width="9.140625" style="9"/>
    <col min="17" max="17" width="72.7109375" style="9" bestFit="1" customWidth="1"/>
    <col min="18" max="18" width="13.140625" style="174" bestFit="1" customWidth="1"/>
    <col min="19" max="16384" width="9.140625" style="2"/>
  </cols>
  <sheetData>
    <row r="1" spans="1:19" x14ac:dyDescent="0.25">
      <c r="A1" s="11"/>
      <c r="B1" s="9"/>
      <c r="C1" s="9"/>
      <c r="D1" s="9"/>
      <c r="E1" s="9"/>
      <c r="F1" s="9"/>
      <c r="G1" s="10"/>
      <c r="H1" s="11"/>
      <c r="M1" s="10"/>
    </row>
    <row r="2" spans="1:19" x14ac:dyDescent="0.25">
      <c r="A2" s="11"/>
      <c r="B2" s="9"/>
      <c r="C2" s="9"/>
      <c r="D2" s="9"/>
      <c r="E2" s="9"/>
      <c r="F2" s="9"/>
      <c r="G2" s="10" t="s">
        <v>51</v>
      </c>
      <c r="H2" s="11"/>
      <c r="M2" s="10"/>
    </row>
    <row r="3" spans="1:19" x14ac:dyDescent="0.25">
      <c r="A3" s="11"/>
      <c r="B3" s="9"/>
      <c r="C3" s="9"/>
      <c r="D3" s="9"/>
      <c r="E3" s="9"/>
      <c r="F3" s="9"/>
      <c r="G3" s="10" t="s">
        <v>388</v>
      </c>
      <c r="H3" s="11"/>
      <c r="M3" s="10"/>
    </row>
    <row r="4" spans="1:19" x14ac:dyDescent="0.25">
      <c r="A4" s="11"/>
      <c r="B4" s="9"/>
      <c r="C4" s="9"/>
      <c r="D4" s="9"/>
      <c r="E4" s="9"/>
      <c r="F4" s="9"/>
      <c r="G4" s="9"/>
      <c r="H4" s="11"/>
    </row>
    <row r="5" spans="1:19" x14ac:dyDescent="0.25">
      <c r="A5" s="12" t="s">
        <v>148</v>
      </c>
      <c r="B5" s="13"/>
      <c r="C5" s="13"/>
      <c r="D5" s="13"/>
      <c r="E5" s="13"/>
      <c r="F5" s="13"/>
      <c r="G5" s="11"/>
      <c r="H5" s="12"/>
      <c r="I5" s="181"/>
      <c r="J5" s="181"/>
      <c r="K5" s="181"/>
      <c r="L5" s="181"/>
      <c r="M5" s="181"/>
      <c r="N5" s="182"/>
      <c r="O5" s="182"/>
      <c r="P5" s="183"/>
    </row>
    <row r="6" spans="1:19" x14ac:dyDescent="0.25">
      <c r="A6" s="12" t="s">
        <v>446</v>
      </c>
      <c r="B6" s="13"/>
      <c r="C6" s="13"/>
      <c r="D6" s="13"/>
      <c r="E6" s="13"/>
      <c r="F6" s="13"/>
      <c r="G6" s="11"/>
      <c r="H6" s="12"/>
      <c r="I6" s="181"/>
      <c r="J6" s="181"/>
      <c r="K6" s="181"/>
      <c r="L6" s="181"/>
      <c r="M6" s="181"/>
      <c r="N6" s="182"/>
      <c r="O6" s="182"/>
      <c r="P6" s="183"/>
      <c r="Q6" s="194"/>
      <c r="R6" s="196"/>
      <c r="S6" s="158"/>
    </row>
    <row r="7" spans="1:19" x14ac:dyDescent="0.25">
      <c r="A7" s="12"/>
      <c r="B7" s="13"/>
      <c r="C7" s="13"/>
      <c r="D7" s="13"/>
      <c r="E7" s="13"/>
      <c r="F7" s="13"/>
      <c r="G7" s="11"/>
      <c r="H7" s="12"/>
      <c r="I7" s="181"/>
      <c r="J7" s="181"/>
      <c r="K7" s="181"/>
      <c r="L7" s="181"/>
      <c r="M7" s="181"/>
      <c r="N7" s="182"/>
      <c r="O7" s="182"/>
      <c r="P7" s="183"/>
      <c r="Q7" s="194"/>
      <c r="R7" s="196"/>
      <c r="S7" s="158"/>
    </row>
    <row r="8" spans="1:19" x14ac:dyDescent="0.25">
      <c r="A8" s="9"/>
      <c r="B8" s="9"/>
      <c r="C8" s="10" t="s">
        <v>149</v>
      </c>
      <c r="D8" s="10" t="s">
        <v>150</v>
      </c>
      <c r="E8" s="10"/>
      <c r="F8" s="10" t="s">
        <v>151</v>
      </c>
      <c r="G8" s="11"/>
      <c r="H8" s="9"/>
      <c r="I8" s="183"/>
      <c r="J8" s="71"/>
      <c r="K8" s="71"/>
      <c r="L8" s="71"/>
      <c r="M8" s="71"/>
      <c r="N8" s="182"/>
      <c r="O8" s="182"/>
      <c r="P8" s="183"/>
      <c r="Q8" s="194"/>
      <c r="R8" s="196"/>
      <c r="S8" s="158"/>
    </row>
    <row r="9" spans="1:19" x14ac:dyDescent="0.25">
      <c r="A9" s="14"/>
      <c r="B9" s="14" t="s">
        <v>152</v>
      </c>
      <c r="C9" s="15" t="s">
        <v>153</v>
      </c>
      <c r="D9" s="16" t="s">
        <v>11</v>
      </c>
      <c r="E9" s="15" t="s">
        <v>106</v>
      </c>
      <c r="F9" s="15" t="s">
        <v>106</v>
      </c>
      <c r="G9" s="12"/>
      <c r="H9" s="14"/>
      <c r="I9" s="184"/>
      <c r="J9" s="113"/>
      <c r="K9" s="185"/>
      <c r="L9" s="113"/>
      <c r="M9" s="113"/>
      <c r="N9" s="182"/>
      <c r="O9" s="182"/>
      <c r="P9" s="183" t="s">
        <v>443</v>
      </c>
      <c r="Q9" s="183" t="s">
        <v>444</v>
      </c>
      <c r="R9" s="195" t="s">
        <v>445</v>
      </c>
      <c r="S9" s="158"/>
    </row>
    <row r="10" spans="1:19" x14ac:dyDescent="0.25">
      <c r="A10" s="11"/>
      <c r="B10" s="151" t="s">
        <v>173</v>
      </c>
      <c r="C10" s="9">
        <v>405</v>
      </c>
      <c r="D10" s="11">
        <v>435621.25799999997</v>
      </c>
      <c r="E10" s="93">
        <f t="shared" ref="E10:E41" si="0">D10/$D$58</f>
        <v>0.17280866085024635</v>
      </c>
      <c r="F10" s="17">
        <f>E10</f>
        <v>0.17280866085024635</v>
      </c>
      <c r="G10" s="12"/>
      <c r="H10" s="11"/>
      <c r="I10" s="14" t="s">
        <v>152</v>
      </c>
      <c r="J10" s="15" t="s">
        <v>153</v>
      </c>
      <c r="K10" s="16" t="s">
        <v>11</v>
      </c>
      <c r="L10" s="15" t="s">
        <v>106</v>
      </c>
      <c r="M10" s="15" t="s">
        <v>106</v>
      </c>
      <c r="N10" s="182"/>
      <c r="O10" s="182"/>
      <c r="P10" s="195">
        <v>10</v>
      </c>
      <c r="Q10" s="183" t="s">
        <v>260</v>
      </c>
      <c r="R10" s="195">
        <v>54.908999999999999</v>
      </c>
      <c r="S10" s="158"/>
    </row>
    <row r="11" spans="1:19" x14ac:dyDescent="0.25">
      <c r="A11" s="11"/>
      <c r="B11" s="151" t="s">
        <v>163</v>
      </c>
      <c r="C11" s="9">
        <v>415</v>
      </c>
      <c r="D11" s="11">
        <v>415200.348</v>
      </c>
      <c r="E11" s="93">
        <f t="shared" si="0"/>
        <v>0.16470779330616658</v>
      </c>
      <c r="F11" s="17">
        <f t="shared" ref="F11:F57" si="1">F10+E11</f>
        <v>0.33751645415641296</v>
      </c>
      <c r="G11" s="12"/>
      <c r="H11" s="11"/>
      <c r="I11" s="194" t="s">
        <v>173</v>
      </c>
      <c r="J11" s="174">
        <v>405</v>
      </c>
      <c r="K11" s="196">
        <v>435621.25799999997</v>
      </c>
      <c r="L11" s="93">
        <f t="shared" ref="L11:L58" si="2">K11/$K$67</f>
        <v>0.17280866085024635</v>
      </c>
      <c r="M11" s="17">
        <f>L11</f>
        <v>0.17280866085024635</v>
      </c>
      <c r="N11" s="113"/>
      <c r="O11" s="185"/>
      <c r="P11" s="174">
        <v>10</v>
      </c>
      <c r="Q11" s="194" t="s">
        <v>178</v>
      </c>
      <c r="R11" s="196">
        <v>48.975000000000001</v>
      </c>
      <c r="S11" s="158"/>
    </row>
    <row r="12" spans="1:19" x14ac:dyDescent="0.25">
      <c r="A12" s="11"/>
      <c r="B12" s="151" t="s">
        <v>183</v>
      </c>
      <c r="C12" s="9">
        <v>416</v>
      </c>
      <c r="D12" s="11">
        <v>362461.61</v>
      </c>
      <c r="E12" s="93">
        <f t="shared" si="0"/>
        <v>0.14378661344787785</v>
      </c>
      <c r="F12" s="17">
        <f t="shared" si="1"/>
        <v>0.48130306760429081</v>
      </c>
      <c r="G12" s="9"/>
      <c r="H12" s="11"/>
      <c r="I12" s="9" t="s">
        <v>163</v>
      </c>
      <c r="J12" s="179">
        <v>415</v>
      </c>
      <c r="K12" s="196">
        <v>415200.348</v>
      </c>
      <c r="L12" s="93">
        <f t="shared" si="2"/>
        <v>0.16470779330616658</v>
      </c>
      <c r="M12" s="17">
        <f>M11+L12</f>
        <v>0.33751645415641296</v>
      </c>
      <c r="N12" s="186"/>
      <c r="O12" s="187"/>
      <c r="P12" s="174">
        <v>26</v>
      </c>
      <c r="Q12" s="194" t="s">
        <v>183</v>
      </c>
      <c r="R12" s="196">
        <v>69938.643500000006</v>
      </c>
      <c r="S12" s="158"/>
    </row>
    <row r="13" spans="1:19" x14ac:dyDescent="0.25">
      <c r="A13" s="11"/>
      <c r="B13" s="151" t="s">
        <v>178</v>
      </c>
      <c r="C13" s="9">
        <v>416</v>
      </c>
      <c r="D13" s="11">
        <v>292918.25150000001</v>
      </c>
      <c r="E13" s="93">
        <f t="shared" si="0"/>
        <v>0.1161991290615819</v>
      </c>
      <c r="F13" s="17">
        <f t="shared" si="1"/>
        <v>0.59750219666587268</v>
      </c>
      <c r="G13" s="14"/>
      <c r="H13" s="11"/>
      <c r="I13" s="60" t="s">
        <v>183</v>
      </c>
      <c r="J13" s="179">
        <v>416</v>
      </c>
      <c r="K13" s="174">
        <v>362461.61</v>
      </c>
      <c r="L13" s="93">
        <f t="shared" si="2"/>
        <v>0.14378661344787785</v>
      </c>
      <c r="M13" s="17">
        <f t="shared" ref="M13:M58" si="3">M12+L13</f>
        <v>0.48130306760429081</v>
      </c>
      <c r="N13" s="186"/>
      <c r="O13" s="187"/>
      <c r="P13" s="174">
        <v>34</v>
      </c>
      <c r="Q13" s="194" t="s">
        <v>178</v>
      </c>
      <c r="R13" s="196">
        <v>0</v>
      </c>
      <c r="S13" s="158"/>
    </row>
    <row r="14" spans="1:19" x14ac:dyDescent="0.25">
      <c r="A14" s="11"/>
      <c r="B14" s="151" t="s">
        <v>173</v>
      </c>
      <c r="C14" s="9">
        <v>416</v>
      </c>
      <c r="D14" s="11">
        <v>249208.19399999999</v>
      </c>
      <c r="E14" s="93">
        <f t="shared" si="0"/>
        <v>9.8859579249570048E-2</v>
      </c>
      <c r="F14" s="17">
        <f t="shared" si="1"/>
        <v>0.69636177591544268</v>
      </c>
      <c r="G14" s="11"/>
      <c r="H14" s="11"/>
      <c r="I14" s="60" t="s">
        <v>178</v>
      </c>
      <c r="J14" s="174">
        <v>416</v>
      </c>
      <c r="K14" s="174">
        <v>292918.25150000001</v>
      </c>
      <c r="L14" s="93">
        <f t="shared" si="2"/>
        <v>0.1161991290615819</v>
      </c>
      <c r="M14" s="17">
        <f t="shared" si="3"/>
        <v>0.59750219666587268</v>
      </c>
      <c r="N14" s="186"/>
      <c r="O14" s="187"/>
      <c r="P14" s="174">
        <v>35</v>
      </c>
      <c r="Q14" s="194" t="s">
        <v>258</v>
      </c>
      <c r="R14" s="196">
        <v>527.23199999999997</v>
      </c>
      <c r="S14" s="158"/>
    </row>
    <row r="15" spans="1:19" x14ac:dyDescent="0.25">
      <c r="A15" s="11"/>
      <c r="B15" s="152" t="s">
        <v>163</v>
      </c>
      <c r="C15" s="60">
        <v>405</v>
      </c>
      <c r="D15" s="114">
        <v>117126.683</v>
      </c>
      <c r="E15" s="93">
        <f t="shared" si="0"/>
        <v>4.6463538836438778E-2</v>
      </c>
      <c r="F15" s="17">
        <f t="shared" si="1"/>
        <v>0.74282531475188152</v>
      </c>
      <c r="G15" s="11"/>
      <c r="H15" s="11"/>
      <c r="I15" s="60" t="s">
        <v>173</v>
      </c>
      <c r="J15" s="179">
        <v>416</v>
      </c>
      <c r="K15" s="174">
        <v>249208.19399999999</v>
      </c>
      <c r="L15" s="93">
        <f t="shared" si="2"/>
        <v>9.8859579249570048E-2</v>
      </c>
      <c r="M15" s="17">
        <f t="shared" si="3"/>
        <v>0.69636177591544268</v>
      </c>
      <c r="N15" s="186"/>
      <c r="O15" s="187"/>
      <c r="P15" s="174">
        <v>35</v>
      </c>
      <c r="Q15" s="194" t="s">
        <v>174</v>
      </c>
      <c r="R15" s="196">
        <v>553.76649999999995</v>
      </c>
      <c r="S15" s="158"/>
    </row>
    <row r="16" spans="1:19" x14ac:dyDescent="0.25">
      <c r="A16" s="11"/>
      <c r="B16" s="151" t="s">
        <v>368</v>
      </c>
      <c r="C16" s="9">
        <v>416</v>
      </c>
      <c r="D16" s="11">
        <v>91249.126000000004</v>
      </c>
      <c r="E16" s="93">
        <f t="shared" si="0"/>
        <v>3.6198048139825627E-2</v>
      </c>
      <c r="F16" s="17">
        <f t="shared" si="1"/>
        <v>0.77902336289170715</v>
      </c>
      <c r="G16" s="11"/>
      <c r="H16" s="11"/>
      <c r="I16" s="194" t="s">
        <v>163</v>
      </c>
      <c r="J16" s="174">
        <v>405</v>
      </c>
      <c r="K16" s="196">
        <v>117126.683</v>
      </c>
      <c r="L16" s="93">
        <f t="shared" si="2"/>
        <v>4.6463538836438778E-2</v>
      </c>
      <c r="M16" s="17">
        <f t="shared" si="3"/>
        <v>0.74282531475188152</v>
      </c>
      <c r="N16" s="186"/>
      <c r="O16" s="187"/>
      <c r="P16" s="174">
        <v>35</v>
      </c>
      <c r="Q16" s="194" t="s">
        <v>309</v>
      </c>
      <c r="R16" s="196">
        <v>1461.0909999999999</v>
      </c>
      <c r="S16" s="158"/>
    </row>
    <row r="17" spans="1:19" x14ac:dyDescent="0.25">
      <c r="A17" s="11"/>
      <c r="B17" s="151" t="s">
        <v>368</v>
      </c>
      <c r="C17" s="9">
        <v>35</v>
      </c>
      <c r="D17" s="11">
        <v>73440.534</v>
      </c>
      <c r="E17" s="93">
        <f t="shared" si="0"/>
        <v>2.9133473400572631E-2</v>
      </c>
      <c r="F17" s="17">
        <f t="shared" si="1"/>
        <v>0.80815683629227975</v>
      </c>
      <c r="G17" s="11"/>
      <c r="H17" s="11"/>
      <c r="I17" s="60" t="s">
        <v>368</v>
      </c>
      <c r="J17" s="179">
        <v>416</v>
      </c>
      <c r="K17" s="174">
        <v>91249.126000000004</v>
      </c>
      <c r="L17" s="93">
        <f t="shared" si="2"/>
        <v>3.6198048139825627E-2</v>
      </c>
      <c r="M17" s="17">
        <f t="shared" si="3"/>
        <v>0.77902336289170715</v>
      </c>
      <c r="N17" s="186"/>
      <c r="O17" s="187"/>
      <c r="P17" s="174">
        <v>35</v>
      </c>
      <c r="Q17" s="194" t="s">
        <v>307</v>
      </c>
      <c r="R17" s="196">
        <v>11126.238499999999</v>
      </c>
      <c r="S17" s="158"/>
    </row>
    <row r="18" spans="1:19" x14ac:dyDescent="0.25">
      <c r="A18" s="11"/>
      <c r="B18" s="151" t="s">
        <v>183</v>
      </c>
      <c r="C18" s="9">
        <v>26</v>
      </c>
      <c r="D18" s="11">
        <v>69938.643500000006</v>
      </c>
      <c r="E18" s="93">
        <f t="shared" si="0"/>
        <v>2.7744291865843214E-2</v>
      </c>
      <c r="F18" s="17">
        <f t="shared" si="1"/>
        <v>0.83590112815812301</v>
      </c>
      <c r="G18" s="11"/>
      <c r="H18" s="11"/>
      <c r="I18" s="60" t="s">
        <v>368</v>
      </c>
      <c r="J18" s="196">
        <v>35</v>
      </c>
      <c r="K18" s="196">
        <v>73440.534</v>
      </c>
      <c r="L18" s="93">
        <f t="shared" si="2"/>
        <v>2.9133473400572631E-2</v>
      </c>
      <c r="M18" s="17">
        <f t="shared" si="3"/>
        <v>0.80815683629227975</v>
      </c>
      <c r="N18" s="186"/>
      <c r="O18" s="187"/>
      <c r="P18" s="174">
        <v>35</v>
      </c>
      <c r="Q18" s="194" t="s">
        <v>265</v>
      </c>
      <c r="R18" s="196">
        <v>1683.1175000000001</v>
      </c>
      <c r="S18" s="158"/>
    </row>
    <row r="19" spans="1:19" x14ac:dyDescent="0.25">
      <c r="A19" s="11"/>
      <c r="B19" s="152" t="s">
        <v>380</v>
      </c>
      <c r="C19" s="60">
        <v>479</v>
      </c>
      <c r="D19" s="114">
        <v>52888.870999999999</v>
      </c>
      <c r="E19" s="93">
        <f t="shared" si="0"/>
        <v>2.0980736829402918E-2</v>
      </c>
      <c r="F19" s="17">
        <f t="shared" si="1"/>
        <v>0.85688186498752594</v>
      </c>
      <c r="G19" s="11"/>
      <c r="H19" s="11"/>
      <c r="I19" s="194" t="s">
        <v>183</v>
      </c>
      <c r="J19" s="174">
        <v>26</v>
      </c>
      <c r="K19" s="196">
        <v>69938.643500000006</v>
      </c>
      <c r="L19" s="93">
        <f t="shared" si="2"/>
        <v>2.7744291865843214E-2</v>
      </c>
      <c r="M19" s="17">
        <f t="shared" si="3"/>
        <v>0.83590112815812301</v>
      </c>
      <c r="N19" s="186"/>
      <c r="O19" s="187"/>
      <c r="P19" s="174">
        <v>35</v>
      </c>
      <c r="Q19" s="194" t="s">
        <v>183</v>
      </c>
      <c r="R19" s="196">
        <v>40628.781000000003</v>
      </c>
      <c r="S19" s="158"/>
    </row>
    <row r="20" spans="1:19" x14ac:dyDescent="0.25">
      <c r="A20" s="11"/>
      <c r="B20" s="152" t="s">
        <v>367</v>
      </c>
      <c r="C20" s="60">
        <v>35</v>
      </c>
      <c r="D20" s="114">
        <v>43031.425000000003</v>
      </c>
      <c r="E20" s="93">
        <f t="shared" si="0"/>
        <v>1.7070339870162658E-2</v>
      </c>
      <c r="F20" s="17">
        <f t="shared" si="1"/>
        <v>0.87395220485768865</v>
      </c>
      <c r="G20" s="11"/>
      <c r="H20" s="11"/>
      <c r="I20" s="60" t="s">
        <v>380</v>
      </c>
      <c r="J20" s="174">
        <v>479</v>
      </c>
      <c r="K20" s="174">
        <v>52888.870999999999</v>
      </c>
      <c r="L20" s="93">
        <f t="shared" si="2"/>
        <v>2.0980736829402918E-2</v>
      </c>
      <c r="M20" s="17">
        <f t="shared" si="3"/>
        <v>0.85688186498752594</v>
      </c>
      <c r="N20" s="186"/>
      <c r="O20" s="187"/>
      <c r="P20" s="196">
        <v>35</v>
      </c>
      <c r="Q20" s="194" t="s">
        <v>173</v>
      </c>
      <c r="R20" s="196">
        <v>31653.831999999999</v>
      </c>
      <c r="S20" s="158"/>
    </row>
    <row r="21" spans="1:19" x14ac:dyDescent="0.25">
      <c r="A21" s="11"/>
      <c r="B21" s="152" t="s">
        <v>183</v>
      </c>
      <c r="C21" s="60">
        <v>35</v>
      </c>
      <c r="D21" s="114">
        <v>40628.781000000003</v>
      </c>
      <c r="E21" s="93">
        <f t="shared" si="0"/>
        <v>1.6117223637850873E-2</v>
      </c>
      <c r="F21" s="17">
        <f t="shared" si="1"/>
        <v>0.89006942849553949</v>
      </c>
      <c r="G21" s="11"/>
      <c r="H21" s="11"/>
      <c r="I21" s="194" t="s">
        <v>367</v>
      </c>
      <c r="J21" s="196">
        <v>35</v>
      </c>
      <c r="K21" s="196">
        <v>43031.425000000003</v>
      </c>
      <c r="L21" s="93">
        <f t="shared" si="2"/>
        <v>1.7070339870162658E-2</v>
      </c>
      <c r="M21" s="17">
        <f t="shared" si="3"/>
        <v>0.87395220485768865</v>
      </c>
      <c r="N21" s="186"/>
      <c r="O21" s="187"/>
      <c r="P21" s="196">
        <v>35</v>
      </c>
      <c r="Q21" s="194" t="s">
        <v>260</v>
      </c>
      <c r="R21" s="196">
        <v>3364.9169999999999</v>
      </c>
      <c r="S21" s="158"/>
    </row>
    <row r="22" spans="1:19" x14ac:dyDescent="0.25">
      <c r="A22" s="11"/>
      <c r="B22" s="152" t="s">
        <v>309</v>
      </c>
      <c r="C22" s="60">
        <v>415</v>
      </c>
      <c r="D22" s="114">
        <v>37416.351999999999</v>
      </c>
      <c r="E22" s="93">
        <f t="shared" si="0"/>
        <v>1.4842869957052088E-2</v>
      </c>
      <c r="F22" s="17">
        <f t="shared" si="1"/>
        <v>0.90491229845259158</v>
      </c>
      <c r="G22" s="11"/>
      <c r="H22" s="11"/>
      <c r="I22" s="194" t="s">
        <v>183</v>
      </c>
      <c r="J22" s="174">
        <v>35</v>
      </c>
      <c r="K22" s="196">
        <v>40628.781000000003</v>
      </c>
      <c r="L22" s="93">
        <f t="shared" si="2"/>
        <v>1.6117223637850873E-2</v>
      </c>
      <c r="M22" s="17">
        <f t="shared" si="3"/>
        <v>0.89006942849553949</v>
      </c>
      <c r="N22" s="186"/>
      <c r="O22" s="187"/>
      <c r="P22" s="196">
        <v>35</v>
      </c>
      <c r="Q22" s="194" t="s">
        <v>378</v>
      </c>
      <c r="R22" s="196">
        <v>43031.425000000003</v>
      </c>
      <c r="S22" s="158"/>
    </row>
    <row r="23" spans="1:19" x14ac:dyDescent="0.25">
      <c r="A23" s="11"/>
      <c r="B23" s="152" t="s">
        <v>380</v>
      </c>
      <c r="C23" s="60">
        <v>416</v>
      </c>
      <c r="D23" s="114">
        <v>35245.885000000002</v>
      </c>
      <c r="E23" s="93">
        <f t="shared" si="0"/>
        <v>1.3981857118946629E-2</v>
      </c>
      <c r="F23" s="17">
        <f t="shared" si="1"/>
        <v>0.9188941555715382</v>
      </c>
      <c r="G23" s="11"/>
      <c r="H23" s="114"/>
      <c r="I23" s="194" t="s">
        <v>309</v>
      </c>
      <c r="J23" s="179">
        <v>415</v>
      </c>
      <c r="K23" s="196">
        <v>37416.351999999999</v>
      </c>
      <c r="L23" s="93">
        <f t="shared" si="2"/>
        <v>1.4842869957052088E-2</v>
      </c>
      <c r="M23" s="17">
        <f t="shared" si="3"/>
        <v>0.90491229845259158</v>
      </c>
      <c r="N23" s="188"/>
      <c r="O23" s="189"/>
      <c r="P23" s="196">
        <v>35</v>
      </c>
      <c r="Q23" s="194" t="s">
        <v>379</v>
      </c>
      <c r="R23" s="196">
        <v>73440.534</v>
      </c>
      <c r="S23" s="158"/>
    </row>
    <row r="24" spans="1:19" x14ac:dyDescent="0.25">
      <c r="A24" s="11"/>
      <c r="B24" s="152" t="s">
        <v>173</v>
      </c>
      <c r="C24" s="9">
        <v>35</v>
      </c>
      <c r="D24" s="11">
        <v>31653.831999999999</v>
      </c>
      <c r="E24" s="93">
        <f t="shared" si="0"/>
        <v>1.2556908594893858E-2</v>
      </c>
      <c r="F24" s="17">
        <f t="shared" si="1"/>
        <v>0.93145106416643209</v>
      </c>
      <c r="G24" s="11"/>
      <c r="H24" s="114"/>
      <c r="I24" s="60" t="s">
        <v>380</v>
      </c>
      <c r="J24" s="174">
        <v>416</v>
      </c>
      <c r="K24" s="174">
        <v>35245.885000000002</v>
      </c>
      <c r="L24" s="93">
        <f t="shared" si="2"/>
        <v>1.3981857118946629E-2</v>
      </c>
      <c r="M24" s="17">
        <f t="shared" si="3"/>
        <v>0.9188941555715382</v>
      </c>
      <c r="N24" s="186"/>
      <c r="O24" s="187"/>
      <c r="P24" s="196">
        <v>35</v>
      </c>
      <c r="Q24" s="194" t="s">
        <v>262</v>
      </c>
      <c r="R24" s="196">
        <v>1140.0340000000001</v>
      </c>
      <c r="S24" s="158"/>
    </row>
    <row r="25" spans="1:19" ht="15.75" thickBot="1" x14ac:dyDescent="0.3">
      <c r="A25" s="11"/>
      <c r="B25" s="159" t="s">
        <v>173</v>
      </c>
      <c r="C25" s="160">
        <v>194</v>
      </c>
      <c r="D25" s="161">
        <v>28559.764999999999</v>
      </c>
      <c r="E25" s="134">
        <f t="shared" si="0"/>
        <v>1.1329508496685294E-2</v>
      </c>
      <c r="F25" s="135">
        <f t="shared" si="1"/>
        <v>0.94278057266311743</v>
      </c>
      <c r="G25" s="11"/>
      <c r="H25" s="11"/>
      <c r="I25" s="194" t="s">
        <v>173</v>
      </c>
      <c r="J25" s="196">
        <v>35</v>
      </c>
      <c r="K25" s="196">
        <v>31653.831999999999</v>
      </c>
      <c r="L25" s="93">
        <f t="shared" si="2"/>
        <v>1.2556908594893858E-2</v>
      </c>
      <c r="M25" s="17">
        <f t="shared" si="3"/>
        <v>0.93145106416643209</v>
      </c>
      <c r="N25" s="186"/>
      <c r="O25" s="187"/>
      <c r="P25" s="196">
        <v>35</v>
      </c>
      <c r="Q25" s="194" t="s">
        <v>263</v>
      </c>
      <c r="R25" s="196">
        <v>734.26350000000002</v>
      </c>
      <c r="S25" s="158"/>
    </row>
    <row r="26" spans="1:19" x14ac:dyDescent="0.25">
      <c r="A26" s="11"/>
      <c r="B26" s="152" t="s">
        <v>367</v>
      </c>
      <c r="C26" s="60">
        <v>79</v>
      </c>
      <c r="D26" s="114">
        <v>18769.499500000002</v>
      </c>
      <c r="E26" s="120">
        <f t="shared" si="0"/>
        <v>7.4457616882975192E-3</v>
      </c>
      <c r="F26" s="78">
        <f t="shared" si="1"/>
        <v>0.9502263343514149</v>
      </c>
      <c r="G26" s="11"/>
      <c r="H26" s="11"/>
      <c r="I26" s="194" t="s">
        <v>173</v>
      </c>
      <c r="J26" s="196">
        <v>194</v>
      </c>
      <c r="K26" s="196">
        <v>28559.764999999999</v>
      </c>
      <c r="L26" s="93">
        <f t="shared" si="2"/>
        <v>1.1329508496685294E-2</v>
      </c>
      <c r="M26" s="17">
        <f t="shared" si="3"/>
        <v>0.94278057266311743</v>
      </c>
      <c r="N26" s="182"/>
      <c r="O26" s="187"/>
      <c r="P26" s="196">
        <v>35</v>
      </c>
      <c r="Q26" s="194" t="s">
        <v>178</v>
      </c>
      <c r="R26" s="196">
        <v>1106.6614999999999</v>
      </c>
      <c r="S26" s="158"/>
    </row>
    <row r="27" spans="1:19" x14ac:dyDescent="0.25">
      <c r="A27" s="11"/>
      <c r="B27" s="152" t="s">
        <v>310</v>
      </c>
      <c r="C27" s="9">
        <v>415</v>
      </c>
      <c r="D27" s="11">
        <v>17845.576000000001</v>
      </c>
      <c r="E27" s="93">
        <f t="shared" si="0"/>
        <v>7.079246097446641E-3</v>
      </c>
      <c r="F27" s="17">
        <f t="shared" si="1"/>
        <v>0.95730558044886149</v>
      </c>
      <c r="G27" s="11"/>
      <c r="H27" s="11"/>
      <c r="I27" s="194" t="s">
        <v>367</v>
      </c>
      <c r="J27" s="196">
        <v>79</v>
      </c>
      <c r="K27" s="196">
        <v>18769.499500000002</v>
      </c>
      <c r="L27" s="93">
        <f t="shared" si="2"/>
        <v>7.4457616882975192E-3</v>
      </c>
      <c r="M27" s="17">
        <f t="shared" si="3"/>
        <v>0.9502263343514149</v>
      </c>
      <c r="N27" s="182"/>
      <c r="O27" s="182"/>
      <c r="P27" s="196">
        <v>36</v>
      </c>
      <c r="Q27" s="194" t="s">
        <v>378</v>
      </c>
      <c r="R27" s="196">
        <v>1970.3195000000001</v>
      </c>
      <c r="S27" s="158"/>
    </row>
    <row r="28" spans="1:19" x14ac:dyDescent="0.25">
      <c r="A28" s="11"/>
      <c r="B28" s="152" t="s">
        <v>183</v>
      </c>
      <c r="C28" s="60">
        <v>194</v>
      </c>
      <c r="D28" s="114">
        <v>14113.297500000001</v>
      </c>
      <c r="E28" s="93">
        <f t="shared" si="0"/>
        <v>5.5986708553973511E-3</v>
      </c>
      <c r="F28" s="17">
        <f t="shared" si="1"/>
        <v>0.96290425130425883</v>
      </c>
      <c r="G28" s="11"/>
      <c r="H28" s="11"/>
      <c r="I28" s="9" t="s">
        <v>310</v>
      </c>
      <c r="J28" s="179">
        <v>415</v>
      </c>
      <c r="K28" s="174">
        <v>17845.576000000001</v>
      </c>
      <c r="L28" s="93">
        <f t="shared" si="2"/>
        <v>7.079246097446641E-3</v>
      </c>
      <c r="M28" s="17">
        <f t="shared" si="3"/>
        <v>0.95730558044886149</v>
      </c>
      <c r="N28" s="182"/>
      <c r="O28" s="182"/>
      <c r="P28" s="196">
        <v>36</v>
      </c>
      <c r="Q28" s="194" t="s">
        <v>263</v>
      </c>
      <c r="R28" s="196">
        <v>62.720999999999997</v>
      </c>
      <c r="S28" s="158"/>
    </row>
    <row r="29" spans="1:19" x14ac:dyDescent="0.25">
      <c r="A29" s="11"/>
      <c r="B29" s="152" t="s">
        <v>183</v>
      </c>
      <c r="C29" s="9">
        <v>406</v>
      </c>
      <c r="D29" s="11">
        <v>13097.5005</v>
      </c>
      <c r="E29" s="93">
        <f t="shared" si="0"/>
        <v>5.1957095305262451E-3</v>
      </c>
      <c r="F29" s="17">
        <f t="shared" si="1"/>
        <v>0.96809996083478511</v>
      </c>
      <c r="G29" s="11"/>
      <c r="H29" s="11"/>
      <c r="I29" s="194" t="s">
        <v>183</v>
      </c>
      <c r="J29" s="196">
        <v>194</v>
      </c>
      <c r="K29" s="196">
        <v>14113.297500000001</v>
      </c>
      <c r="L29" s="93">
        <f t="shared" si="2"/>
        <v>5.5986708553973511E-3</v>
      </c>
      <c r="M29" s="17">
        <f t="shared" si="3"/>
        <v>0.96290425130425883</v>
      </c>
      <c r="N29" s="182"/>
      <c r="O29" s="182"/>
      <c r="P29" s="196">
        <v>79</v>
      </c>
      <c r="Q29" s="194" t="s">
        <v>307</v>
      </c>
      <c r="R29" s="196">
        <v>1717.0119999999999</v>
      </c>
      <c r="S29" s="158"/>
    </row>
    <row r="30" spans="1:19" x14ac:dyDescent="0.25">
      <c r="A30" s="11"/>
      <c r="B30" s="151" t="s">
        <v>163</v>
      </c>
      <c r="C30" s="9">
        <v>194</v>
      </c>
      <c r="D30" s="11">
        <v>12471.6585</v>
      </c>
      <c r="E30" s="93">
        <f t="shared" si="0"/>
        <v>4.9474413022483682E-3</v>
      </c>
      <c r="F30" s="17">
        <f t="shared" si="1"/>
        <v>0.97304740213703345</v>
      </c>
      <c r="G30" s="11"/>
      <c r="H30" s="11"/>
      <c r="I30" s="194" t="s">
        <v>183</v>
      </c>
      <c r="J30" s="179">
        <v>406</v>
      </c>
      <c r="K30" s="196">
        <v>13097.5005</v>
      </c>
      <c r="L30" s="93">
        <f t="shared" si="2"/>
        <v>5.1957095305262451E-3</v>
      </c>
      <c r="M30" s="17">
        <f t="shared" si="3"/>
        <v>0.96809996083478511</v>
      </c>
      <c r="N30" s="113"/>
      <c r="O30" s="182"/>
      <c r="P30" s="196">
        <v>79</v>
      </c>
      <c r="Q30" s="194" t="s">
        <v>170</v>
      </c>
      <c r="R30" s="196">
        <v>3557.8854999999999</v>
      </c>
      <c r="S30" s="158"/>
    </row>
    <row r="31" spans="1:19" x14ac:dyDescent="0.25">
      <c r="A31" s="11"/>
      <c r="B31" s="151" t="s">
        <v>163</v>
      </c>
      <c r="C31" s="9">
        <v>406</v>
      </c>
      <c r="D31" s="11">
        <v>11340.656000000001</v>
      </c>
      <c r="E31" s="93">
        <f t="shared" si="0"/>
        <v>4.4987785617278389E-3</v>
      </c>
      <c r="F31" s="17">
        <f t="shared" si="1"/>
        <v>0.97754618069876131</v>
      </c>
      <c r="G31" s="11"/>
      <c r="H31" s="11"/>
      <c r="I31" s="194" t="s">
        <v>163</v>
      </c>
      <c r="J31" s="196">
        <v>194</v>
      </c>
      <c r="K31" s="196">
        <v>12471.6585</v>
      </c>
      <c r="L31" s="93">
        <f t="shared" si="2"/>
        <v>4.9474413022483682E-3</v>
      </c>
      <c r="M31" s="17">
        <f t="shared" si="3"/>
        <v>0.97304740213703345</v>
      </c>
      <c r="N31" s="182"/>
      <c r="O31" s="182"/>
      <c r="P31" s="196">
        <v>79</v>
      </c>
      <c r="Q31" s="194" t="s">
        <v>378</v>
      </c>
      <c r="R31" s="196">
        <v>18769.499500000002</v>
      </c>
      <c r="S31" s="158"/>
    </row>
    <row r="32" spans="1:19" x14ac:dyDescent="0.25">
      <c r="A32" s="11"/>
      <c r="B32" s="151" t="s">
        <v>264</v>
      </c>
      <c r="C32" s="9">
        <v>35</v>
      </c>
      <c r="D32" s="11">
        <v>11126.238499999999</v>
      </c>
      <c r="E32" s="93">
        <f t="shared" si="0"/>
        <v>4.4137202677226872E-3</v>
      </c>
      <c r="F32" s="17">
        <f t="shared" si="1"/>
        <v>0.981959900966484</v>
      </c>
      <c r="G32" s="11"/>
      <c r="H32" s="11"/>
      <c r="I32" s="194" t="s">
        <v>163</v>
      </c>
      <c r="J32" s="179">
        <v>406</v>
      </c>
      <c r="K32" s="196">
        <v>11340.656000000001</v>
      </c>
      <c r="L32" s="93">
        <f t="shared" si="2"/>
        <v>4.4987785617278389E-3</v>
      </c>
      <c r="M32" s="17">
        <f t="shared" si="3"/>
        <v>0.97754618069876131</v>
      </c>
      <c r="N32" s="182"/>
      <c r="O32" s="182"/>
      <c r="P32" s="196">
        <v>131</v>
      </c>
      <c r="Q32" s="194" t="s">
        <v>170</v>
      </c>
      <c r="R32" s="196">
        <v>111.6185</v>
      </c>
      <c r="S32" s="158"/>
    </row>
    <row r="33" spans="1:19" x14ac:dyDescent="0.25">
      <c r="A33" s="11"/>
      <c r="B33" s="151" t="s">
        <v>47</v>
      </c>
      <c r="C33" s="9">
        <v>194</v>
      </c>
      <c r="D33" s="11">
        <v>6636.0640000000003</v>
      </c>
      <c r="E33" s="93">
        <f t="shared" si="0"/>
        <v>2.6324916704513288E-3</v>
      </c>
      <c r="F33" s="17">
        <f t="shared" si="1"/>
        <v>0.98459239263693532</v>
      </c>
      <c r="G33" s="11"/>
      <c r="H33" s="11"/>
      <c r="I33" s="194" t="s">
        <v>264</v>
      </c>
      <c r="J33" s="174">
        <v>35</v>
      </c>
      <c r="K33" s="196">
        <v>11126.238499999999</v>
      </c>
      <c r="L33" s="93">
        <f t="shared" si="2"/>
        <v>4.4137202677226872E-3</v>
      </c>
      <c r="M33" s="17">
        <f t="shared" si="3"/>
        <v>0.981959900966484</v>
      </c>
      <c r="P33" s="196">
        <v>150</v>
      </c>
      <c r="Q33" s="194" t="s">
        <v>172</v>
      </c>
      <c r="R33" s="196">
        <v>47060.648999999998</v>
      </c>
      <c r="S33" s="158"/>
    </row>
    <row r="34" spans="1:19" x14ac:dyDescent="0.25">
      <c r="A34" s="11"/>
      <c r="B34" s="151" t="s">
        <v>264</v>
      </c>
      <c r="C34" s="9">
        <v>416</v>
      </c>
      <c r="D34" s="11">
        <v>5541.2039999999997</v>
      </c>
      <c r="E34" s="93">
        <f t="shared" si="0"/>
        <v>2.1981664695023412E-3</v>
      </c>
      <c r="F34" s="17">
        <f t="shared" si="1"/>
        <v>0.98679055910643765</v>
      </c>
      <c r="G34" s="11"/>
      <c r="H34" s="11"/>
      <c r="I34" s="194" t="s">
        <v>47</v>
      </c>
      <c r="J34" s="196">
        <v>194</v>
      </c>
      <c r="K34" s="196">
        <v>6636.0640000000003</v>
      </c>
      <c r="L34" s="93">
        <f t="shared" si="2"/>
        <v>2.6324916704513288E-3</v>
      </c>
      <c r="M34" s="17">
        <f t="shared" si="3"/>
        <v>0.98459239263693532</v>
      </c>
      <c r="P34" s="196">
        <v>194</v>
      </c>
      <c r="Q34" s="194" t="s">
        <v>163</v>
      </c>
      <c r="R34" s="196">
        <v>12471.6585</v>
      </c>
      <c r="S34" s="158"/>
    </row>
    <row r="35" spans="1:19" x14ac:dyDescent="0.25">
      <c r="A35" s="11"/>
      <c r="B35" s="151" t="s">
        <v>178</v>
      </c>
      <c r="C35" s="9">
        <v>194</v>
      </c>
      <c r="D35" s="11">
        <v>5070.2465000000002</v>
      </c>
      <c r="E35" s="93">
        <f t="shared" si="0"/>
        <v>2.0113401073866984E-3</v>
      </c>
      <c r="F35" s="17">
        <f t="shared" si="1"/>
        <v>0.98880189921382433</v>
      </c>
      <c r="G35" s="11"/>
      <c r="H35" s="11"/>
      <c r="I35" s="194" t="s">
        <v>264</v>
      </c>
      <c r="J35" s="179">
        <v>416</v>
      </c>
      <c r="K35" s="174">
        <v>5541.2039999999997</v>
      </c>
      <c r="L35" s="93">
        <f t="shared" si="2"/>
        <v>2.1981664695023412E-3</v>
      </c>
      <c r="M35" s="17">
        <f t="shared" si="3"/>
        <v>0.98679055910643765</v>
      </c>
      <c r="P35" s="196">
        <v>194</v>
      </c>
      <c r="Q35" s="194" t="s">
        <v>307</v>
      </c>
      <c r="R35" s="196">
        <v>0</v>
      </c>
      <c r="S35" s="158"/>
    </row>
    <row r="36" spans="1:19" x14ac:dyDescent="0.25">
      <c r="A36" s="11"/>
      <c r="B36" s="151" t="s">
        <v>170</v>
      </c>
      <c r="C36" s="9">
        <v>79</v>
      </c>
      <c r="D36" s="11">
        <v>3557.8854999999999</v>
      </c>
      <c r="E36" s="93">
        <f t="shared" si="0"/>
        <v>1.4113944565889601E-3</v>
      </c>
      <c r="F36" s="17">
        <f t="shared" si="1"/>
        <v>0.99021329367041333</v>
      </c>
      <c r="G36" s="11"/>
      <c r="H36" s="11"/>
      <c r="I36" s="194" t="s">
        <v>178</v>
      </c>
      <c r="J36" s="174">
        <v>194</v>
      </c>
      <c r="K36" s="196">
        <v>5070.2465000000002</v>
      </c>
      <c r="L36" s="93">
        <f t="shared" si="2"/>
        <v>2.0113401073866984E-3</v>
      </c>
      <c r="M36" s="17">
        <f t="shared" si="3"/>
        <v>0.98880189921382433</v>
      </c>
      <c r="P36" s="196">
        <v>194</v>
      </c>
      <c r="Q36" s="194" t="s">
        <v>183</v>
      </c>
      <c r="R36" s="196">
        <v>14113.297500000001</v>
      </c>
      <c r="S36" s="158"/>
    </row>
    <row r="37" spans="1:19" x14ac:dyDescent="0.25">
      <c r="A37" s="11"/>
      <c r="B37" s="151" t="s">
        <v>260</v>
      </c>
      <c r="C37" s="9">
        <v>35</v>
      </c>
      <c r="D37" s="11">
        <v>3364.9169999999999</v>
      </c>
      <c r="E37" s="93">
        <f t="shared" si="0"/>
        <v>1.3348448680211755E-3</v>
      </c>
      <c r="F37" s="17">
        <f t="shared" si="1"/>
        <v>0.99154813853843449</v>
      </c>
      <c r="G37" s="11"/>
      <c r="H37" s="11"/>
      <c r="I37" s="194" t="s">
        <v>170</v>
      </c>
      <c r="J37" s="196">
        <v>79</v>
      </c>
      <c r="K37" s="196">
        <v>3557.8854999999999</v>
      </c>
      <c r="L37" s="93">
        <f t="shared" si="2"/>
        <v>1.4113944565889601E-3</v>
      </c>
      <c r="M37" s="17">
        <f t="shared" si="3"/>
        <v>0.99021329367041333</v>
      </c>
      <c r="P37" s="196">
        <v>194</v>
      </c>
      <c r="Q37" s="194" t="s">
        <v>173</v>
      </c>
      <c r="R37" s="196">
        <v>28559.764999999999</v>
      </c>
      <c r="S37" s="158"/>
    </row>
    <row r="38" spans="1:19" x14ac:dyDescent="0.25">
      <c r="A38" s="11"/>
      <c r="B38" s="151" t="s">
        <v>309</v>
      </c>
      <c r="C38" s="9">
        <v>479</v>
      </c>
      <c r="D38" s="11">
        <v>2850.6934999999999</v>
      </c>
      <c r="E38" s="93">
        <f t="shared" si="0"/>
        <v>1.1308551113671816E-3</v>
      </c>
      <c r="F38" s="17">
        <f t="shared" si="1"/>
        <v>0.99267899364980172</v>
      </c>
      <c r="G38" s="11"/>
      <c r="H38" s="11"/>
      <c r="I38" s="194" t="s">
        <v>260</v>
      </c>
      <c r="J38" s="196">
        <v>35</v>
      </c>
      <c r="K38" s="196">
        <v>3364.9169999999999</v>
      </c>
      <c r="L38" s="93">
        <f t="shared" si="2"/>
        <v>1.3348448680211755E-3</v>
      </c>
      <c r="M38" s="17">
        <f t="shared" si="3"/>
        <v>0.99154813853843449</v>
      </c>
      <c r="P38" s="196">
        <v>194</v>
      </c>
      <c r="Q38" s="194" t="s">
        <v>47</v>
      </c>
      <c r="R38" s="196">
        <v>6636.0640000000003</v>
      </c>
      <c r="S38" s="158"/>
    </row>
    <row r="39" spans="1:19" x14ac:dyDescent="0.25">
      <c r="A39" s="11"/>
      <c r="B39" s="152" t="s">
        <v>174</v>
      </c>
      <c r="C39" s="9">
        <v>415</v>
      </c>
      <c r="D39" s="11">
        <v>2650.0965000000001</v>
      </c>
      <c r="E39" s="93">
        <f t="shared" si="0"/>
        <v>1.0512793369898512E-3</v>
      </c>
      <c r="F39" s="17">
        <f t="shared" si="1"/>
        <v>0.99373027298679162</v>
      </c>
      <c r="G39" s="11"/>
      <c r="H39" s="11"/>
      <c r="I39" s="60" t="s">
        <v>309</v>
      </c>
      <c r="J39" s="174">
        <v>479</v>
      </c>
      <c r="K39" s="174">
        <v>2850.6934999999999</v>
      </c>
      <c r="L39" s="93">
        <f t="shared" si="2"/>
        <v>1.1308551113671816E-3</v>
      </c>
      <c r="M39" s="17">
        <f t="shared" si="3"/>
        <v>0.99267899364980172</v>
      </c>
      <c r="P39" s="174">
        <v>194</v>
      </c>
      <c r="Q39" s="194" t="s">
        <v>178</v>
      </c>
      <c r="R39" s="196">
        <v>5070.2465000000002</v>
      </c>
      <c r="S39" s="158"/>
    </row>
    <row r="40" spans="1:19" x14ac:dyDescent="0.25">
      <c r="A40" s="11"/>
      <c r="B40" s="151" t="s">
        <v>311</v>
      </c>
      <c r="C40" s="9">
        <v>415</v>
      </c>
      <c r="D40" s="11">
        <v>1986.9925000000001</v>
      </c>
      <c r="E40" s="93">
        <f t="shared" si="0"/>
        <v>7.8822946938113649E-4</v>
      </c>
      <c r="F40" s="17">
        <f t="shared" si="1"/>
        <v>0.99451850245617279</v>
      </c>
      <c r="G40" s="11"/>
      <c r="H40" s="11"/>
      <c r="I40" s="194" t="s">
        <v>174</v>
      </c>
      <c r="J40" s="179">
        <v>415</v>
      </c>
      <c r="K40" s="196">
        <v>2650.0965000000001</v>
      </c>
      <c r="L40" s="93">
        <f t="shared" si="2"/>
        <v>1.0512793369898512E-3</v>
      </c>
      <c r="M40" s="17">
        <f t="shared" si="3"/>
        <v>0.99373027298679162</v>
      </c>
      <c r="P40" s="174">
        <v>218</v>
      </c>
      <c r="Q40" s="194" t="s">
        <v>172</v>
      </c>
      <c r="R40" s="196">
        <v>1242040.9569999999</v>
      </c>
      <c r="S40" s="158"/>
    </row>
    <row r="41" spans="1:19" x14ac:dyDescent="0.25">
      <c r="A41" s="11"/>
      <c r="B41" s="151" t="s">
        <v>367</v>
      </c>
      <c r="C41" s="9">
        <v>36</v>
      </c>
      <c r="D41" s="11">
        <v>1970.3195000000001</v>
      </c>
      <c r="E41" s="93">
        <f t="shared" si="0"/>
        <v>7.8161537801290455E-4</v>
      </c>
      <c r="F41" s="17">
        <f t="shared" si="1"/>
        <v>0.9953001178341857</v>
      </c>
      <c r="G41" s="11"/>
      <c r="H41" s="11"/>
      <c r="I41" s="9" t="s">
        <v>311</v>
      </c>
      <c r="J41" s="179">
        <v>415</v>
      </c>
      <c r="K41" s="174">
        <v>1986.9925000000001</v>
      </c>
      <c r="L41" s="93">
        <f t="shared" si="2"/>
        <v>7.8822946938113649E-4</v>
      </c>
      <c r="M41" s="17">
        <f t="shared" si="3"/>
        <v>0.99451850245617279</v>
      </c>
      <c r="P41" s="174">
        <v>405</v>
      </c>
      <c r="Q41" s="194" t="s">
        <v>163</v>
      </c>
      <c r="R41" s="196">
        <v>117126.683</v>
      </c>
      <c r="S41" s="158"/>
    </row>
    <row r="42" spans="1:19" x14ac:dyDescent="0.25">
      <c r="A42" s="11"/>
      <c r="B42" s="151" t="s">
        <v>264</v>
      </c>
      <c r="C42" s="9">
        <v>79</v>
      </c>
      <c r="D42" s="11">
        <v>1717.0119999999999</v>
      </c>
      <c r="E42" s="93">
        <f t="shared" ref="E42:E58" si="4">D42/$D$58</f>
        <v>6.8112962564329958E-4</v>
      </c>
      <c r="F42" s="17">
        <f t="shared" si="1"/>
        <v>0.99598124745982897</v>
      </c>
      <c r="G42" s="11"/>
      <c r="H42" s="11"/>
      <c r="I42" s="194" t="s">
        <v>367</v>
      </c>
      <c r="J42" s="196">
        <v>36</v>
      </c>
      <c r="K42" s="196">
        <v>1970.3195000000001</v>
      </c>
      <c r="L42" s="93">
        <f t="shared" si="2"/>
        <v>7.8161537801290455E-4</v>
      </c>
      <c r="M42" s="17">
        <f t="shared" si="3"/>
        <v>0.9953001178341857</v>
      </c>
      <c r="P42" s="174">
        <v>405</v>
      </c>
      <c r="Q42" s="194" t="s">
        <v>173</v>
      </c>
      <c r="R42" s="196">
        <v>435621.25799999997</v>
      </c>
      <c r="S42" s="158"/>
    </row>
    <row r="43" spans="1:19" x14ac:dyDescent="0.25">
      <c r="A43" s="11"/>
      <c r="B43" s="151" t="s">
        <v>265</v>
      </c>
      <c r="C43" s="9">
        <v>35</v>
      </c>
      <c r="D43" s="11">
        <v>1683.1175000000001</v>
      </c>
      <c r="E43" s="93">
        <f t="shared" si="4"/>
        <v>6.6768385584299139E-4</v>
      </c>
      <c r="F43" s="17">
        <f t="shared" si="1"/>
        <v>0.996648931315672</v>
      </c>
      <c r="G43" s="11"/>
      <c r="H43" s="11"/>
      <c r="I43" s="194" t="s">
        <v>264</v>
      </c>
      <c r="J43" s="196">
        <v>79</v>
      </c>
      <c r="K43" s="196">
        <v>1717.0119999999999</v>
      </c>
      <c r="L43" s="93">
        <f t="shared" si="2"/>
        <v>6.8112962564329958E-4</v>
      </c>
      <c r="M43" s="17">
        <f t="shared" si="3"/>
        <v>0.99598124745982897</v>
      </c>
      <c r="P43" s="179">
        <v>406</v>
      </c>
      <c r="Q43" s="194" t="s">
        <v>163</v>
      </c>
      <c r="R43" s="196">
        <v>11340.656000000001</v>
      </c>
      <c r="S43" s="158"/>
    </row>
    <row r="44" spans="1:19" x14ac:dyDescent="0.25">
      <c r="A44" s="11"/>
      <c r="B44" s="151" t="s">
        <v>170</v>
      </c>
      <c r="C44" s="9">
        <v>416</v>
      </c>
      <c r="D44" s="11">
        <v>1477.0685000000001</v>
      </c>
      <c r="E44" s="93">
        <f t="shared" si="4"/>
        <v>5.859453017535754E-4</v>
      </c>
      <c r="F44" s="17">
        <f t="shared" si="1"/>
        <v>0.9972348766174256</v>
      </c>
      <c r="G44" s="11"/>
      <c r="H44" s="11"/>
      <c r="I44" s="194" t="s">
        <v>265</v>
      </c>
      <c r="J44" s="174">
        <v>35</v>
      </c>
      <c r="K44" s="196">
        <v>1683.1175000000001</v>
      </c>
      <c r="L44" s="93">
        <f t="shared" si="2"/>
        <v>6.6768385584299139E-4</v>
      </c>
      <c r="M44" s="17">
        <f t="shared" si="3"/>
        <v>0.996648931315672</v>
      </c>
      <c r="P44" s="179">
        <v>406</v>
      </c>
      <c r="Q44" s="194" t="s">
        <v>183</v>
      </c>
      <c r="R44" s="196">
        <v>13097.5005</v>
      </c>
      <c r="S44" s="158"/>
    </row>
    <row r="45" spans="1:19" x14ac:dyDescent="0.25">
      <c r="A45" s="11"/>
      <c r="B45" s="151" t="s">
        <v>309</v>
      </c>
      <c r="C45" s="9">
        <v>35</v>
      </c>
      <c r="D45" s="11">
        <v>1461.0909999999999</v>
      </c>
      <c r="E45" s="93">
        <f t="shared" si="4"/>
        <v>5.7960711157568738E-4</v>
      </c>
      <c r="F45" s="17">
        <f t="shared" si="1"/>
        <v>0.99781448372900128</v>
      </c>
      <c r="G45" s="11"/>
      <c r="H45" s="11"/>
      <c r="I45" s="60" t="s">
        <v>170</v>
      </c>
      <c r="J45" s="179">
        <v>416</v>
      </c>
      <c r="K45" s="174">
        <v>1477.0685000000001</v>
      </c>
      <c r="L45" s="93">
        <f t="shared" si="2"/>
        <v>5.859453017535754E-4</v>
      </c>
      <c r="M45" s="17">
        <f t="shared" si="3"/>
        <v>0.9972348766174256</v>
      </c>
      <c r="P45" s="179">
        <v>412</v>
      </c>
      <c r="Q45" s="194" t="s">
        <v>163</v>
      </c>
      <c r="R45" s="196">
        <v>87677.0965</v>
      </c>
      <c r="S45" s="158"/>
    </row>
    <row r="46" spans="1:19" x14ac:dyDescent="0.25">
      <c r="A46" s="11"/>
      <c r="B46" s="151" t="s">
        <v>262</v>
      </c>
      <c r="C46" s="9">
        <v>35</v>
      </c>
      <c r="D46" s="11">
        <v>1140.0340000000001</v>
      </c>
      <c r="E46" s="93">
        <f t="shared" si="4"/>
        <v>4.5224548904762075E-4</v>
      </c>
      <c r="F46" s="17">
        <f t="shared" si="1"/>
        <v>0.99826672921804893</v>
      </c>
      <c r="G46" s="11"/>
      <c r="H46" s="11"/>
      <c r="I46" s="194" t="s">
        <v>309</v>
      </c>
      <c r="J46" s="174">
        <v>35</v>
      </c>
      <c r="K46" s="196">
        <v>1461.0909999999999</v>
      </c>
      <c r="L46" s="93">
        <f t="shared" si="2"/>
        <v>5.7960711157568738E-4</v>
      </c>
      <c r="M46" s="17">
        <f t="shared" si="3"/>
        <v>0.99781448372900128</v>
      </c>
      <c r="P46" s="179">
        <v>412</v>
      </c>
      <c r="Q46" s="194" t="s">
        <v>379</v>
      </c>
      <c r="R46" s="196">
        <v>361614.65549999999</v>
      </c>
      <c r="S46" s="158"/>
    </row>
    <row r="47" spans="1:19" x14ac:dyDescent="0.25">
      <c r="A47" s="11"/>
      <c r="B47" s="151" t="s">
        <v>178</v>
      </c>
      <c r="C47" s="9">
        <v>35</v>
      </c>
      <c r="D47" s="11">
        <v>1106.6614999999999</v>
      </c>
      <c r="E47" s="93">
        <f t="shared" si="4"/>
        <v>4.3900679390059726E-4</v>
      </c>
      <c r="F47" s="17">
        <f t="shared" si="1"/>
        <v>0.99870573601194956</v>
      </c>
      <c r="G47" s="11"/>
      <c r="H47" s="11"/>
      <c r="I47" s="194" t="s">
        <v>262</v>
      </c>
      <c r="J47" s="196">
        <v>35</v>
      </c>
      <c r="K47" s="196">
        <v>1140.0340000000001</v>
      </c>
      <c r="L47" s="93">
        <f t="shared" si="2"/>
        <v>4.5224548904762075E-4</v>
      </c>
      <c r="M47" s="17">
        <f t="shared" si="3"/>
        <v>0.99826672921804893</v>
      </c>
      <c r="P47" s="179">
        <v>415</v>
      </c>
      <c r="Q47" s="194" t="s">
        <v>174</v>
      </c>
      <c r="R47" s="196">
        <v>2650.0965000000001</v>
      </c>
      <c r="S47" s="158"/>
    </row>
    <row r="48" spans="1:19" x14ac:dyDescent="0.25">
      <c r="A48" s="11"/>
      <c r="B48" s="151" t="s">
        <v>260</v>
      </c>
      <c r="C48" s="9">
        <v>479</v>
      </c>
      <c r="D48" s="11">
        <v>943.27949999999998</v>
      </c>
      <c r="E48" s="93">
        <f t="shared" si="4"/>
        <v>3.741940142014143E-4</v>
      </c>
      <c r="F48" s="17">
        <f t="shared" si="1"/>
        <v>0.99907993002615103</v>
      </c>
      <c r="G48" s="11"/>
      <c r="H48" s="11"/>
      <c r="I48" s="194" t="s">
        <v>178</v>
      </c>
      <c r="J48" s="196">
        <v>35</v>
      </c>
      <c r="K48" s="196">
        <v>1106.6614999999999</v>
      </c>
      <c r="L48" s="93">
        <f t="shared" si="2"/>
        <v>4.3900679390059726E-4</v>
      </c>
      <c r="M48" s="17">
        <f t="shared" si="3"/>
        <v>0.99870573601194956</v>
      </c>
      <c r="P48" s="179">
        <v>415</v>
      </c>
      <c r="Q48" s="194" t="s">
        <v>309</v>
      </c>
      <c r="R48" s="196">
        <v>37416.351999999999</v>
      </c>
      <c r="S48" s="158"/>
    </row>
    <row r="49" spans="1:19" x14ac:dyDescent="0.25">
      <c r="A49" s="11"/>
      <c r="B49" s="151" t="s">
        <v>263</v>
      </c>
      <c r="C49" s="9">
        <v>35</v>
      </c>
      <c r="D49" s="11">
        <v>734.26350000000002</v>
      </c>
      <c r="E49" s="93">
        <f t="shared" si="4"/>
        <v>2.9127846682407512E-4</v>
      </c>
      <c r="F49" s="17">
        <f t="shared" si="1"/>
        <v>0.99937120849297512</v>
      </c>
      <c r="G49" s="11"/>
      <c r="H49" s="11"/>
      <c r="I49" s="60" t="s">
        <v>260</v>
      </c>
      <c r="J49" s="174">
        <v>479</v>
      </c>
      <c r="K49" s="174">
        <v>943.27949999999998</v>
      </c>
      <c r="L49" s="93">
        <f t="shared" si="2"/>
        <v>3.741940142014143E-4</v>
      </c>
      <c r="M49" s="17">
        <f t="shared" si="3"/>
        <v>0.99907993002615103</v>
      </c>
      <c r="P49" s="179">
        <v>415</v>
      </c>
      <c r="Q49" s="9" t="s">
        <v>163</v>
      </c>
      <c r="R49" s="196">
        <v>415200.348</v>
      </c>
      <c r="S49" s="158"/>
    </row>
    <row r="50" spans="1:19" x14ac:dyDescent="0.25">
      <c r="A50" s="11"/>
      <c r="B50" s="151" t="s">
        <v>174</v>
      </c>
      <c r="C50" s="9">
        <v>35</v>
      </c>
      <c r="D50" s="11">
        <v>553.76649999999995</v>
      </c>
      <c r="E50" s="93">
        <f t="shared" si="4"/>
        <v>2.1967625668242285E-4</v>
      </c>
      <c r="F50" s="17">
        <f t="shared" si="1"/>
        <v>0.99959088474965752</v>
      </c>
      <c r="G50" s="11"/>
      <c r="H50" s="11"/>
      <c r="I50" s="194" t="s">
        <v>263</v>
      </c>
      <c r="J50" s="196">
        <v>35</v>
      </c>
      <c r="K50" s="196">
        <v>734.26350000000002</v>
      </c>
      <c r="L50" s="93">
        <f t="shared" si="2"/>
        <v>2.9127846682407512E-4</v>
      </c>
      <c r="M50" s="17">
        <f t="shared" si="3"/>
        <v>0.99937120849297512</v>
      </c>
      <c r="P50" s="179">
        <v>415</v>
      </c>
      <c r="Q50" s="9" t="s">
        <v>308</v>
      </c>
      <c r="R50" s="174">
        <v>1986.9925000000001</v>
      </c>
      <c r="S50" s="158"/>
    </row>
    <row r="51" spans="1:19" x14ac:dyDescent="0.25">
      <c r="A51" s="11"/>
      <c r="B51" s="151" t="s">
        <v>258</v>
      </c>
      <c r="C51" s="9">
        <v>35</v>
      </c>
      <c r="D51" s="11">
        <v>527.23199999999997</v>
      </c>
      <c r="E51" s="93">
        <f t="shared" si="4"/>
        <v>2.0915016015448238E-4</v>
      </c>
      <c r="F51" s="17">
        <f t="shared" si="1"/>
        <v>0.99980003490981195</v>
      </c>
      <c r="G51" s="11"/>
      <c r="H51" s="11"/>
      <c r="I51" s="194" t="s">
        <v>174</v>
      </c>
      <c r="J51" s="174">
        <v>35</v>
      </c>
      <c r="K51" s="196">
        <v>553.76649999999995</v>
      </c>
      <c r="L51" s="93">
        <f t="shared" si="2"/>
        <v>2.1967625668242285E-4</v>
      </c>
      <c r="M51" s="17">
        <f t="shared" si="3"/>
        <v>0.99959088474965752</v>
      </c>
      <c r="P51" s="179">
        <v>415</v>
      </c>
      <c r="Q51" s="9" t="s">
        <v>268</v>
      </c>
      <c r="R51" s="174">
        <v>17845.576000000001</v>
      </c>
      <c r="S51" s="158"/>
    </row>
    <row r="52" spans="1:19" x14ac:dyDescent="0.25">
      <c r="A52" s="11"/>
      <c r="B52" s="151" t="s">
        <v>368</v>
      </c>
      <c r="C52" s="9">
        <v>479</v>
      </c>
      <c r="D52" s="11">
        <v>177.2285</v>
      </c>
      <c r="E52" s="93">
        <f t="shared" si="4"/>
        <v>7.0305613390193847E-5</v>
      </c>
      <c r="F52" s="17">
        <f t="shared" si="1"/>
        <v>0.99987034052320212</v>
      </c>
      <c r="G52" s="11"/>
      <c r="H52" s="11"/>
      <c r="I52" s="194" t="s">
        <v>258</v>
      </c>
      <c r="J52" s="174">
        <v>35</v>
      </c>
      <c r="K52" s="196">
        <v>527.23199999999997</v>
      </c>
      <c r="L52" s="93">
        <f t="shared" si="2"/>
        <v>2.0915016015448238E-4</v>
      </c>
      <c r="M52" s="17">
        <f t="shared" si="3"/>
        <v>0.99980003490981195</v>
      </c>
      <c r="P52" s="179">
        <v>416</v>
      </c>
      <c r="Q52" s="60" t="s">
        <v>307</v>
      </c>
      <c r="R52" s="174">
        <v>5541.2039999999997</v>
      </c>
      <c r="S52" s="158"/>
    </row>
    <row r="53" spans="1:19" x14ac:dyDescent="0.25">
      <c r="A53" s="11"/>
      <c r="B53" s="151" t="s">
        <v>170</v>
      </c>
      <c r="C53" s="9">
        <v>131</v>
      </c>
      <c r="D53" s="11">
        <v>111.6185</v>
      </c>
      <c r="E53" s="93">
        <f t="shared" si="4"/>
        <v>4.4278471623883019E-5</v>
      </c>
      <c r="F53" s="17">
        <f t="shared" si="1"/>
        <v>0.99991461899482603</v>
      </c>
      <c r="G53" s="11"/>
      <c r="H53" s="11"/>
      <c r="I53" s="60" t="s">
        <v>368</v>
      </c>
      <c r="J53" s="174">
        <v>479</v>
      </c>
      <c r="K53" s="174">
        <v>177.2285</v>
      </c>
      <c r="L53" s="93">
        <f t="shared" si="2"/>
        <v>7.0305613390193847E-5</v>
      </c>
      <c r="M53" s="17">
        <f t="shared" si="3"/>
        <v>0.99987034052320212</v>
      </c>
      <c r="P53" s="179">
        <v>416</v>
      </c>
      <c r="Q53" s="60" t="s">
        <v>183</v>
      </c>
      <c r="R53" s="174">
        <v>362461.61</v>
      </c>
      <c r="S53" s="158"/>
    </row>
    <row r="54" spans="1:19" x14ac:dyDescent="0.25">
      <c r="A54" s="11"/>
      <c r="B54" s="152" t="s">
        <v>263</v>
      </c>
      <c r="C54" s="60">
        <v>36</v>
      </c>
      <c r="D54" s="114">
        <v>62.720999999999997</v>
      </c>
      <c r="E54" s="120">
        <f t="shared" si="4"/>
        <v>2.4881090667958867E-5</v>
      </c>
      <c r="F54" s="78">
        <f t="shared" si="1"/>
        <v>0.99993950008549404</v>
      </c>
      <c r="G54" s="11"/>
      <c r="H54" s="11"/>
      <c r="I54" s="194" t="s">
        <v>170</v>
      </c>
      <c r="J54" s="196">
        <v>131</v>
      </c>
      <c r="K54" s="196">
        <v>111.6185</v>
      </c>
      <c r="L54" s="93">
        <f t="shared" si="2"/>
        <v>4.4278471623883019E-5</v>
      </c>
      <c r="M54" s="17">
        <f t="shared" si="3"/>
        <v>0.99991461899482603</v>
      </c>
      <c r="P54" s="179">
        <v>416</v>
      </c>
      <c r="Q54" s="60" t="s">
        <v>173</v>
      </c>
      <c r="R54" s="174">
        <v>249208.19399999999</v>
      </c>
      <c r="S54" s="158"/>
    </row>
    <row r="55" spans="1:19" x14ac:dyDescent="0.25">
      <c r="A55" s="11"/>
      <c r="B55" s="151" t="s">
        <v>260</v>
      </c>
      <c r="C55" s="9">
        <v>10</v>
      </c>
      <c r="D55" s="11">
        <v>54.908999999999999</v>
      </c>
      <c r="E55" s="93">
        <f t="shared" si="4"/>
        <v>2.1782111373972886E-5</v>
      </c>
      <c r="F55" s="17">
        <f t="shared" si="1"/>
        <v>0.99996128219686797</v>
      </c>
      <c r="G55" s="11"/>
      <c r="H55" s="11"/>
      <c r="I55" s="194" t="s">
        <v>263</v>
      </c>
      <c r="J55" s="196">
        <v>36</v>
      </c>
      <c r="K55" s="196">
        <v>62.720999999999997</v>
      </c>
      <c r="L55" s="93">
        <f t="shared" si="2"/>
        <v>2.4881090667958867E-5</v>
      </c>
      <c r="M55" s="17">
        <f t="shared" si="3"/>
        <v>0.99993950008549404</v>
      </c>
      <c r="P55" s="179">
        <v>416</v>
      </c>
      <c r="Q55" s="60" t="s">
        <v>170</v>
      </c>
      <c r="R55" s="174">
        <v>1477.0685000000001</v>
      </c>
      <c r="S55" s="158"/>
    </row>
    <row r="56" spans="1:19" x14ac:dyDescent="0.25">
      <c r="A56" s="11"/>
      <c r="B56" s="151" t="s">
        <v>178</v>
      </c>
      <c r="C56" s="9">
        <v>10</v>
      </c>
      <c r="D56" s="11">
        <v>48.975000000000001</v>
      </c>
      <c r="E56" s="93">
        <f t="shared" si="4"/>
        <v>1.9428124798126393E-5</v>
      </c>
      <c r="F56" s="17">
        <f t="shared" si="1"/>
        <v>0.99998071032166613</v>
      </c>
      <c r="G56" s="11"/>
      <c r="H56" s="11"/>
      <c r="I56" s="183" t="s">
        <v>260</v>
      </c>
      <c r="J56" s="195">
        <v>10</v>
      </c>
      <c r="K56" s="195">
        <v>54.908999999999999</v>
      </c>
      <c r="L56" s="93">
        <f t="shared" si="2"/>
        <v>2.1782111373972886E-5</v>
      </c>
      <c r="M56" s="17">
        <f t="shared" si="3"/>
        <v>0.99996128219686797</v>
      </c>
      <c r="P56" s="179">
        <v>416</v>
      </c>
      <c r="Q56" s="60" t="s">
        <v>379</v>
      </c>
      <c r="R56" s="174">
        <v>91249.126000000004</v>
      </c>
      <c r="S56" s="158"/>
    </row>
    <row r="57" spans="1:19" x14ac:dyDescent="0.25">
      <c r="A57" s="11"/>
      <c r="B57" s="152" t="s">
        <v>174</v>
      </c>
      <c r="C57" s="60">
        <v>479</v>
      </c>
      <c r="D57" s="114">
        <v>48.625999999999998</v>
      </c>
      <c r="E57" s="93">
        <f t="shared" si="4"/>
        <v>1.9289678334531782E-5</v>
      </c>
      <c r="F57" s="17">
        <f t="shared" si="1"/>
        <v>1.0000000000000007</v>
      </c>
      <c r="G57" s="11"/>
      <c r="H57" s="11"/>
      <c r="I57" s="194" t="s">
        <v>178</v>
      </c>
      <c r="J57" s="174">
        <v>10</v>
      </c>
      <c r="K57" s="196">
        <v>48.975000000000001</v>
      </c>
      <c r="L57" s="93">
        <f t="shared" si="2"/>
        <v>1.9428124798126393E-5</v>
      </c>
      <c r="M57" s="17">
        <f t="shared" si="3"/>
        <v>0.99998071032166613</v>
      </c>
      <c r="P57" s="174">
        <v>416</v>
      </c>
      <c r="Q57" s="60" t="s">
        <v>172</v>
      </c>
      <c r="R57" s="174">
        <v>35245.885000000002</v>
      </c>
      <c r="S57" s="158"/>
    </row>
    <row r="58" spans="1:19" ht="15.75" thickBot="1" x14ac:dyDescent="0.3">
      <c r="A58" s="11"/>
      <c r="B58" s="116"/>
      <c r="C58" s="116"/>
      <c r="D58" s="95">
        <f>SUM(D10:D57)</f>
        <v>2520830.0084999991</v>
      </c>
      <c r="E58" s="198">
        <f t="shared" si="4"/>
        <v>1</v>
      </c>
      <c r="F58" s="115"/>
      <c r="G58" s="11"/>
      <c r="H58" s="11"/>
      <c r="I58" s="60" t="s">
        <v>174</v>
      </c>
      <c r="J58" s="174">
        <v>479</v>
      </c>
      <c r="K58" s="174">
        <v>48.625999999999998</v>
      </c>
      <c r="L58" s="93">
        <f t="shared" si="2"/>
        <v>1.9289678334531782E-5</v>
      </c>
      <c r="M58" s="17">
        <f t="shared" si="3"/>
        <v>1.0000000000000007</v>
      </c>
      <c r="P58" s="174">
        <v>416</v>
      </c>
      <c r="Q58" s="60" t="s">
        <v>178</v>
      </c>
      <c r="R58" s="174">
        <v>292918.25150000001</v>
      </c>
      <c r="S58" s="158"/>
    </row>
    <row r="59" spans="1:19" ht="15.75" thickTop="1" x14ac:dyDescent="0.25">
      <c r="A59" s="11"/>
      <c r="B59" s="9" t="s">
        <v>382</v>
      </c>
      <c r="G59" s="11"/>
      <c r="H59" s="11"/>
      <c r="I59" s="194"/>
      <c r="J59" s="196"/>
      <c r="K59" s="196"/>
      <c r="L59" s="93"/>
      <c r="M59" s="17"/>
      <c r="P59" s="174">
        <v>461</v>
      </c>
      <c r="Q59" s="60" t="s">
        <v>172</v>
      </c>
      <c r="R59" s="174">
        <v>53830.996500000001</v>
      </c>
      <c r="S59" s="158"/>
    </row>
    <row r="60" spans="1:19" x14ac:dyDescent="0.25">
      <c r="A60" s="11"/>
      <c r="B60" s="9" t="s">
        <v>383</v>
      </c>
      <c r="G60" s="11"/>
      <c r="H60" s="11"/>
      <c r="I60" s="194"/>
      <c r="J60" s="196"/>
      <c r="K60" s="196"/>
      <c r="L60" s="93"/>
      <c r="M60" s="17"/>
      <c r="P60" s="174">
        <v>479</v>
      </c>
      <c r="Q60" s="60" t="s">
        <v>174</v>
      </c>
      <c r="R60" s="174">
        <v>48.625999999999998</v>
      </c>
      <c r="S60" s="158"/>
    </row>
    <row r="61" spans="1:19" x14ac:dyDescent="0.25">
      <c r="A61" s="11"/>
      <c r="G61" s="11"/>
      <c r="H61" s="11"/>
      <c r="I61" s="194"/>
      <c r="J61" s="196"/>
      <c r="K61" s="196"/>
      <c r="L61" s="93"/>
      <c r="M61" s="17"/>
      <c r="P61" s="174">
        <v>479</v>
      </c>
      <c r="Q61" s="60" t="s">
        <v>309</v>
      </c>
      <c r="R61" s="174">
        <v>2850.6934999999999</v>
      </c>
      <c r="S61" s="158"/>
    </row>
    <row r="62" spans="1:19" x14ac:dyDescent="0.25">
      <c r="A62" s="11"/>
      <c r="G62" s="11"/>
      <c r="H62" s="11"/>
      <c r="I62" s="194"/>
      <c r="J62" s="174"/>
      <c r="K62" s="196"/>
      <c r="L62" s="93"/>
      <c r="M62" s="17"/>
      <c r="P62" s="174">
        <v>479</v>
      </c>
      <c r="Q62" s="60" t="s">
        <v>260</v>
      </c>
      <c r="R62" s="174">
        <v>943.27949999999998</v>
      </c>
      <c r="S62" s="158"/>
    </row>
    <row r="63" spans="1:19" x14ac:dyDescent="0.25">
      <c r="A63" s="11"/>
      <c r="G63" s="11"/>
      <c r="H63" s="11"/>
      <c r="J63" s="174"/>
      <c r="K63" s="174"/>
      <c r="L63" s="93"/>
      <c r="M63" s="17"/>
      <c r="P63" s="174">
        <v>479</v>
      </c>
      <c r="Q63" s="60" t="s">
        <v>379</v>
      </c>
      <c r="R63" s="174">
        <v>177.2285</v>
      </c>
      <c r="S63" s="158"/>
    </row>
    <row r="64" spans="1:19" x14ac:dyDescent="0.25">
      <c r="A64" s="11"/>
      <c r="G64" s="11"/>
      <c r="H64" s="11"/>
      <c r="J64" s="174"/>
      <c r="K64" s="174"/>
      <c r="L64" s="93"/>
      <c r="M64" s="17"/>
      <c r="P64" s="174">
        <v>479</v>
      </c>
      <c r="Q64" s="60" t="s">
        <v>268</v>
      </c>
      <c r="R64" s="174">
        <v>0</v>
      </c>
      <c r="S64" s="158"/>
    </row>
    <row r="65" spans="1:19" x14ac:dyDescent="0.25">
      <c r="G65" s="11"/>
      <c r="H65" s="11"/>
      <c r="I65" s="194"/>
      <c r="J65" s="174"/>
      <c r="K65" s="196"/>
      <c r="L65" s="93"/>
      <c r="M65" s="17"/>
      <c r="P65" s="174">
        <v>479</v>
      </c>
      <c r="Q65" s="60" t="s">
        <v>172</v>
      </c>
      <c r="R65" s="174">
        <v>52888.870999999999</v>
      </c>
      <c r="S65" s="158"/>
    </row>
    <row r="66" spans="1:19" x14ac:dyDescent="0.25">
      <c r="A66" s="9"/>
      <c r="G66" s="11"/>
      <c r="H66" s="11"/>
      <c r="P66" s="174"/>
      <c r="S66" s="158"/>
    </row>
    <row r="67" spans="1:19" x14ac:dyDescent="0.25">
      <c r="G67" s="11"/>
      <c r="H67" s="11"/>
      <c r="K67" s="197">
        <f>SUM(K11:K66)</f>
        <v>2520830.0084999991</v>
      </c>
      <c r="P67" s="174"/>
      <c r="S67" s="158"/>
    </row>
    <row r="68" spans="1:19" x14ac:dyDescent="0.25">
      <c r="G68" s="11"/>
      <c r="H68" s="11"/>
      <c r="P68" s="174"/>
      <c r="S68" s="158"/>
    </row>
    <row r="69" spans="1:19" x14ac:dyDescent="0.25">
      <c r="G69" s="11"/>
      <c r="H69" s="11"/>
      <c r="P69" s="174"/>
      <c r="S69" s="158"/>
    </row>
    <row r="70" spans="1:19" x14ac:dyDescent="0.25">
      <c r="G70" s="11"/>
      <c r="H70" s="11"/>
      <c r="P70" s="174"/>
      <c r="S70" s="158"/>
    </row>
    <row r="71" spans="1:19" x14ac:dyDescent="0.25">
      <c r="G71" s="11"/>
      <c r="H71" s="11"/>
      <c r="P71" s="174"/>
      <c r="S71" s="158"/>
    </row>
    <row r="72" spans="1:19" x14ac:dyDescent="0.25">
      <c r="G72" s="11"/>
      <c r="H72" s="11"/>
      <c r="P72" s="174"/>
      <c r="S72" s="158"/>
    </row>
    <row r="73" spans="1:19" x14ac:dyDescent="0.25">
      <c r="G73" s="11"/>
      <c r="H73" s="11"/>
      <c r="P73" s="174"/>
      <c r="S73" s="158"/>
    </row>
    <row r="74" spans="1:19" x14ac:dyDescent="0.25">
      <c r="G74" s="11"/>
      <c r="H74" s="11"/>
      <c r="P74" s="174"/>
      <c r="S74" s="158"/>
    </row>
    <row r="75" spans="1:19" x14ac:dyDescent="0.25">
      <c r="G75" s="11"/>
      <c r="H75" s="11"/>
      <c r="P75" s="174"/>
    </row>
    <row r="76" spans="1:19" x14ac:dyDescent="0.25">
      <c r="G76" s="11"/>
      <c r="H76" s="11"/>
      <c r="P76" s="174"/>
    </row>
    <row r="77" spans="1:19" x14ac:dyDescent="0.25">
      <c r="G77" s="11"/>
      <c r="H77" s="1"/>
      <c r="P77" s="174"/>
    </row>
    <row r="78" spans="1:19" x14ac:dyDescent="0.25">
      <c r="G78" s="11"/>
      <c r="H78" s="1"/>
      <c r="P78" s="174"/>
    </row>
    <row r="79" spans="1:19" x14ac:dyDescent="0.25">
      <c r="G79" s="11"/>
      <c r="H79" s="1"/>
      <c r="P79" s="174"/>
    </row>
    <row r="80" spans="1:19" x14ac:dyDescent="0.25">
      <c r="G80" s="9"/>
      <c r="H80" s="60"/>
      <c r="P80" s="174"/>
    </row>
    <row r="81" spans="7:8" x14ac:dyDescent="0.25">
      <c r="G81" s="9"/>
      <c r="H81" s="1"/>
    </row>
    <row r="82" spans="7:8" x14ac:dyDescent="0.25">
      <c r="H82" s="1"/>
    </row>
    <row r="83" spans="7:8" x14ac:dyDescent="0.25">
      <c r="H83" s="1"/>
    </row>
    <row r="84" spans="7:8" x14ac:dyDescent="0.25">
      <c r="H84" s="1"/>
    </row>
    <row r="85" spans="7:8" x14ac:dyDescent="0.25">
      <c r="H85" s="1"/>
    </row>
    <row r="86" spans="7:8" x14ac:dyDescent="0.25">
      <c r="H86" s="1"/>
    </row>
    <row r="87" spans="7:8" x14ac:dyDescent="0.25">
      <c r="H87" s="1"/>
    </row>
    <row r="88" spans="7:8" x14ac:dyDescent="0.25">
      <c r="H88" s="1"/>
    </row>
    <row r="89" spans="7:8" x14ac:dyDescent="0.25">
      <c r="H89" s="1"/>
    </row>
    <row r="90" spans="7:8" x14ac:dyDescent="0.25">
      <c r="H90" s="1"/>
    </row>
  </sheetData>
  <sortState xmlns:xlrd2="http://schemas.microsoft.com/office/spreadsheetml/2017/richdata2" ref="B9:F60">
    <sortCondition descending="1" ref="D9"/>
  </sortState>
  <pageMargins left="0.7" right="0.7" top="0.5" bottom="0.5" header="0.3" footer="0.3"/>
  <pageSetup scale="67" orientation="portrait" verticalDpi="598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60"/>
  <sheetViews>
    <sheetView showGridLines="0" topLeftCell="A52" workbookViewId="0">
      <selection activeCell="Q15" sqref="Q15"/>
    </sheetView>
  </sheetViews>
  <sheetFormatPr defaultColWidth="9.140625" defaultRowHeight="14.25" x14ac:dyDescent="0.2"/>
  <cols>
    <col min="1" max="1" width="2.7109375" style="1" customWidth="1"/>
    <col min="2" max="2" width="9.140625" style="1"/>
    <col min="3" max="3" width="11.140625" style="1" bestFit="1" customWidth="1"/>
    <col min="4" max="4" width="9.42578125" style="1" bestFit="1" customWidth="1"/>
    <col min="5" max="5" width="5.5703125" style="1" customWidth="1"/>
    <col min="6" max="7" width="9.140625" style="1"/>
    <col min="8" max="8" width="11.140625" style="1" bestFit="1" customWidth="1"/>
    <col min="9" max="9" width="7.42578125" style="1" customWidth="1"/>
    <col min="10" max="10" width="9.140625" style="1"/>
    <col min="11" max="11" width="3.28515625" style="1" customWidth="1"/>
    <col min="12" max="17" width="9.140625" style="1"/>
    <col min="18" max="18" width="10.28515625" style="1" bestFit="1" customWidth="1"/>
    <col min="19" max="16384" width="9.140625" style="1"/>
  </cols>
  <sheetData>
    <row r="1" spans="1:19" ht="15.75" x14ac:dyDescent="0.25">
      <c r="A1" s="3"/>
      <c r="B1" s="3"/>
      <c r="C1" s="3"/>
      <c r="D1" s="3"/>
      <c r="E1" s="3"/>
      <c r="F1" s="3"/>
      <c r="G1" s="3"/>
      <c r="H1" s="9"/>
      <c r="I1" s="9"/>
      <c r="J1" s="10"/>
      <c r="P1" s="164" t="s">
        <v>318</v>
      </c>
      <c r="Q1" s="164" t="s">
        <v>319</v>
      </c>
      <c r="R1" s="164" t="s">
        <v>257</v>
      </c>
      <c r="S1" s="164" t="s">
        <v>320</v>
      </c>
    </row>
    <row r="2" spans="1:19" ht="15.75" x14ac:dyDescent="0.25">
      <c r="A2" s="3"/>
      <c r="B2" s="3"/>
      <c r="C2" s="3"/>
      <c r="D2" s="3"/>
      <c r="E2" s="3"/>
      <c r="F2" s="3"/>
      <c r="G2" s="3"/>
      <c r="H2" s="9"/>
      <c r="I2" s="9"/>
      <c r="J2" s="10" t="s">
        <v>51</v>
      </c>
      <c r="P2" t="s">
        <v>323</v>
      </c>
      <c r="Q2" t="s">
        <v>138</v>
      </c>
      <c r="R2" t="s">
        <v>337</v>
      </c>
      <c r="S2">
        <v>14</v>
      </c>
    </row>
    <row r="3" spans="1:19" ht="15.75" x14ac:dyDescent="0.25">
      <c r="A3" s="3"/>
      <c r="B3" s="3"/>
      <c r="C3" s="3"/>
      <c r="D3" s="3"/>
      <c r="E3" s="3"/>
      <c r="F3" s="3"/>
      <c r="G3" s="3"/>
      <c r="H3" s="9"/>
      <c r="I3" s="9"/>
      <c r="J3" s="10" t="s">
        <v>110</v>
      </c>
      <c r="P3" t="s">
        <v>323</v>
      </c>
      <c r="Q3" t="s">
        <v>123</v>
      </c>
      <c r="R3" t="s">
        <v>324</v>
      </c>
      <c r="S3">
        <v>73</v>
      </c>
    </row>
    <row r="4" spans="1:19" ht="15.75" x14ac:dyDescent="0.25">
      <c r="A4" s="3"/>
      <c r="B4" s="3"/>
      <c r="C4" s="3"/>
      <c r="D4" s="3"/>
      <c r="E4" s="3"/>
      <c r="F4" s="3"/>
      <c r="G4" s="3"/>
      <c r="H4" s="9"/>
      <c r="I4" s="9"/>
      <c r="J4" s="9"/>
      <c r="P4" t="s">
        <v>111</v>
      </c>
      <c r="Q4" t="s">
        <v>112</v>
      </c>
      <c r="R4" t="s">
        <v>241</v>
      </c>
      <c r="S4">
        <v>36</v>
      </c>
    </row>
    <row r="5" spans="1:19" ht="15.75" x14ac:dyDescent="0.25">
      <c r="A5" s="3"/>
      <c r="B5" s="5" t="s">
        <v>141</v>
      </c>
      <c r="C5" s="5"/>
      <c r="D5" s="5"/>
      <c r="E5" s="5"/>
      <c r="F5" s="5"/>
      <c r="G5" s="5"/>
      <c r="H5" s="5"/>
      <c r="I5" s="5"/>
      <c r="J5" s="3"/>
      <c r="P5" t="s">
        <v>115</v>
      </c>
      <c r="Q5" t="s">
        <v>112</v>
      </c>
      <c r="R5" t="s">
        <v>188</v>
      </c>
      <c r="S5">
        <v>551</v>
      </c>
    </row>
    <row r="6" spans="1:19" ht="15.75" x14ac:dyDescent="0.25">
      <c r="A6" s="3"/>
      <c r="B6" s="5" t="s">
        <v>143</v>
      </c>
      <c r="C6" s="5"/>
      <c r="D6" s="5"/>
      <c r="E6" s="5"/>
      <c r="F6" s="5"/>
      <c r="G6" s="5"/>
      <c r="H6" s="5"/>
      <c r="I6" s="5"/>
      <c r="J6" s="3"/>
      <c r="P6" t="s">
        <v>115</v>
      </c>
      <c r="Q6" t="s">
        <v>118</v>
      </c>
      <c r="R6" t="s">
        <v>340</v>
      </c>
      <c r="S6">
        <v>11</v>
      </c>
    </row>
    <row r="7" spans="1:19" ht="15.75" x14ac:dyDescent="0.25">
      <c r="A7" s="6"/>
      <c r="B7" s="7" t="s">
        <v>442</v>
      </c>
      <c r="C7" s="5"/>
      <c r="D7" s="5"/>
      <c r="E7" s="5"/>
      <c r="F7" s="5"/>
      <c r="G7" s="5"/>
      <c r="H7" s="5"/>
      <c r="I7" s="5"/>
      <c r="J7" s="3"/>
      <c r="P7" t="s">
        <v>115</v>
      </c>
      <c r="Q7" t="s">
        <v>138</v>
      </c>
      <c r="R7" t="s">
        <v>332</v>
      </c>
      <c r="S7">
        <v>11</v>
      </c>
    </row>
    <row r="8" spans="1:19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P8" t="s">
        <v>114</v>
      </c>
      <c r="Q8" t="s">
        <v>112</v>
      </c>
      <c r="R8" t="s">
        <v>189</v>
      </c>
      <c r="S8">
        <v>243</v>
      </c>
    </row>
    <row r="9" spans="1:19" ht="15.75" x14ac:dyDescent="0.25">
      <c r="A9" s="3"/>
      <c r="B9" s="3"/>
      <c r="C9" s="3"/>
      <c r="D9" s="4" t="s">
        <v>144</v>
      </c>
      <c r="E9" s="3"/>
      <c r="F9" s="3"/>
      <c r="G9" s="4"/>
      <c r="H9" s="4"/>
      <c r="I9" s="4" t="s">
        <v>144</v>
      </c>
      <c r="J9" s="3"/>
      <c r="P9" t="s">
        <v>114</v>
      </c>
      <c r="Q9" t="s">
        <v>124</v>
      </c>
      <c r="R9" t="s">
        <v>326</v>
      </c>
      <c r="S9">
        <v>49</v>
      </c>
    </row>
    <row r="10" spans="1:19" ht="15.75" x14ac:dyDescent="0.25">
      <c r="A10" s="3"/>
      <c r="B10" s="8"/>
      <c r="C10" s="92" t="s">
        <v>147</v>
      </c>
      <c r="D10" s="8" t="s">
        <v>145</v>
      </c>
      <c r="E10" s="3"/>
      <c r="F10" s="3"/>
      <c r="G10" s="8"/>
      <c r="H10" s="92" t="s">
        <v>147</v>
      </c>
      <c r="I10" s="8" t="s">
        <v>145</v>
      </c>
      <c r="J10" s="3"/>
      <c r="P10" t="s">
        <v>114</v>
      </c>
      <c r="Q10" t="s">
        <v>113</v>
      </c>
      <c r="R10" t="s">
        <v>280</v>
      </c>
      <c r="S10">
        <v>102</v>
      </c>
    </row>
    <row r="11" spans="1:19" ht="15.75" x14ac:dyDescent="0.25">
      <c r="A11" s="3"/>
      <c r="B11" s="4"/>
      <c r="C11" s="9" t="s">
        <v>198</v>
      </c>
      <c r="D11" s="174">
        <v>2506</v>
      </c>
      <c r="E11" s="9"/>
      <c r="F11" s="9"/>
      <c r="G11" s="9"/>
      <c r="H11" s="9" t="s">
        <v>357</v>
      </c>
      <c r="I11" s="174">
        <v>244</v>
      </c>
      <c r="J11"/>
      <c r="K11"/>
      <c r="L11"/>
      <c r="P11" t="s">
        <v>112</v>
      </c>
      <c r="Q11" t="s">
        <v>111</v>
      </c>
      <c r="R11" t="s">
        <v>242</v>
      </c>
      <c r="S11">
        <v>36</v>
      </c>
    </row>
    <row r="12" spans="1:19" ht="15.75" x14ac:dyDescent="0.25">
      <c r="A12" s="3"/>
      <c r="B12" s="4"/>
      <c r="C12" s="9" t="s">
        <v>193</v>
      </c>
      <c r="D12" s="174">
        <v>2238</v>
      </c>
      <c r="E12" s="9"/>
      <c r="F12" s="9"/>
      <c r="G12" s="9"/>
      <c r="H12" s="9" t="s">
        <v>224</v>
      </c>
      <c r="I12" s="174">
        <v>240</v>
      </c>
      <c r="J12"/>
      <c r="P12" t="s">
        <v>112</v>
      </c>
      <c r="Q12" t="s">
        <v>115</v>
      </c>
      <c r="R12" t="s">
        <v>190</v>
      </c>
      <c r="S12">
        <v>553</v>
      </c>
    </row>
    <row r="13" spans="1:19" ht="15.75" x14ac:dyDescent="0.25">
      <c r="A13" s="3"/>
      <c r="B13" s="4"/>
      <c r="C13" s="9" t="s">
        <v>202</v>
      </c>
      <c r="D13" s="174">
        <v>1990</v>
      </c>
      <c r="E13" s="9"/>
      <c r="F13" s="9"/>
      <c r="G13" s="9"/>
      <c r="H13" s="9" t="s">
        <v>244</v>
      </c>
      <c r="I13" s="174">
        <v>240</v>
      </c>
      <c r="J13"/>
      <c r="P13" t="s">
        <v>112</v>
      </c>
      <c r="Q13" t="s">
        <v>114</v>
      </c>
      <c r="R13" t="s">
        <v>191</v>
      </c>
      <c r="S13">
        <v>309</v>
      </c>
    </row>
    <row r="14" spans="1:19" ht="15.75" x14ac:dyDescent="0.25">
      <c r="A14" s="3"/>
      <c r="B14" s="4"/>
      <c r="C14" s="9" t="s">
        <v>196</v>
      </c>
      <c r="D14" s="174">
        <v>1962</v>
      </c>
      <c r="E14" s="9"/>
      <c r="F14" s="9"/>
      <c r="G14" s="9"/>
      <c r="H14" s="9" t="s">
        <v>192</v>
      </c>
      <c r="I14" s="174">
        <v>239</v>
      </c>
      <c r="J14"/>
      <c r="P14" t="s">
        <v>112</v>
      </c>
      <c r="Q14" t="s">
        <v>112</v>
      </c>
      <c r="R14" t="s">
        <v>253</v>
      </c>
      <c r="S14">
        <v>14</v>
      </c>
    </row>
    <row r="15" spans="1:19" ht="15.75" x14ac:dyDescent="0.25">
      <c r="A15" s="3"/>
      <c r="B15" s="4"/>
      <c r="C15" s="9" t="s">
        <v>203</v>
      </c>
      <c r="D15" s="174">
        <v>1459</v>
      </c>
      <c r="E15" s="9"/>
      <c r="F15" s="9"/>
      <c r="G15" s="9"/>
      <c r="H15" s="9" t="s">
        <v>222</v>
      </c>
      <c r="I15" s="174">
        <v>235</v>
      </c>
      <c r="J15"/>
      <c r="P15" t="s">
        <v>112</v>
      </c>
      <c r="Q15" t="s">
        <v>122</v>
      </c>
      <c r="R15" t="s">
        <v>192</v>
      </c>
      <c r="S15">
        <v>109</v>
      </c>
    </row>
    <row r="16" spans="1:19" ht="15.75" x14ac:dyDescent="0.25">
      <c r="A16" s="3"/>
      <c r="B16" s="4"/>
      <c r="C16" s="9" t="s">
        <v>197</v>
      </c>
      <c r="D16" s="174">
        <v>1258</v>
      </c>
      <c r="E16" s="9"/>
      <c r="F16" s="9"/>
      <c r="G16" s="9"/>
      <c r="H16" s="9" t="s">
        <v>216</v>
      </c>
      <c r="I16" s="174">
        <v>219</v>
      </c>
      <c r="J16"/>
      <c r="P16" t="s">
        <v>112</v>
      </c>
      <c r="Q16" t="s">
        <v>124</v>
      </c>
      <c r="R16" t="s">
        <v>193</v>
      </c>
      <c r="S16">
        <v>628</v>
      </c>
    </row>
    <row r="17" spans="1:19" ht="15.75" x14ac:dyDescent="0.25">
      <c r="A17" s="3"/>
      <c r="B17" s="4"/>
      <c r="C17" s="9" t="s">
        <v>221</v>
      </c>
      <c r="D17" s="174">
        <v>1225</v>
      </c>
      <c r="E17" s="9"/>
      <c r="F17" s="9"/>
      <c r="G17" s="9"/>
      <c r="H17" s="9" t="s">
        <v>228</v>
      </c>
      <c r="I17" s="174">
        <v>207</v>
      </c>
      <c r="J17"/>
      <c r="P17" t="s">
        <v>112</v>
      </c>
      <c r="Q17" t="s">
        <v>121</v>
      </c>
      <c r="R17" t="s">
        <v>214</v>
      </c>
      <c r="S17">
        <v>207</v>
      </c>
    </row>
    <row r="18" spans="1:19" ht="15.75" x14ac:dyDescent="0.25">
      <c r="A18" s="3"/>
      <c r="B18" s="4"/>
      <c r="C18" s="9" t="s">
        <v>184</v>
      </c>
      <c r="D18" s="174">
        <v>1206</v>
      </c>
      <c r="E18" s="9"/>
      <c r="F18" s="9"/>
      <c r="G18" s="9"/>
      <c r="H18" s="9" t="s">
        <v>350</v>
      </c>
      <c r="I18" s="174">
        <v>203</v>
      </c>
      <c r="J18"/>
      <c r="P18" t="s">
        <v>112</v>
      </c>
      <c r="Q18" t="s">
        <v>168</v>
      </c>
      <c r="R18" t="s">
        <v>335</v>
      </c>
      <c r="S18">
        <v>73</v>
      </c>
    </row>
    <row r="19" spans="1:19" ht="15.75" x14ac:dyDescent="0.25">
      <c r="A19" s="3"/>
      <c r="B19" s="4"/>
      <c r="C19" s="9" t="s">
        <v>185</v>
      </c>
      <c r="D19" s="174">
        <v>1182</v>
      </c>
      <c r="E19" s="9"/>
      <c r="F19" s="9"/>
      <c r="G19" s="9"/>
      <c r="H19" s="9" t="s">
        <v>186</v>
      </c>
      <c r="I19" s="174">
        <v>189</v>
      </c>
      <c r="J19"/>
      <c r="P19" t="s">
        <v>112</v>
      </c>
      <c r="Q19" t="s">
        <v>129</v>
      </c>
      <c r="R19" t="s">
        <v>194</v>
      </c>
      <c r="S19">
        <v>102</v>
      </c>
    </row>
    <row r="20" spans="1:19" ht="15.75" x14ac:dyDescent="0.25">
      <c r="A20" s="3"/>
      <c r="B20" s="4"/>
      <c r="C20" s="9" t="s">
        <v>236</v>
      </c>
      <c r="D20" s="174">
        <v>1132</v>
      </c>
      <c r="E20" s="9"/>
      <c r="F20" s="9"/>
      <c r="G20" s="9"/>
      <c r="H20" s="9" t="s">
        <v>237</v>
      </c>
      <c r="I20" s="174">
        <v>182</v>
      </c>
      <c r="J20"/>
      <c r="P20" t="s">
        <v>112</v>
      </c>
      <c r="Q20" t="s">
        <v>113</v>
      </c>
      <c r="R20" t="s">
        <v>195</v>
      </c>
      <c r="S20">
        <v>533</v>
      </c>
    </row>
    <row r="21" spans="1:19" ht="15.75" x14ac:dyDescent="0.25">
      <c r="A21" s="3"/>
      <c r="B21" s="4"/>
      <c r="C21" s="9" t="s">
        <v>213</v>
      </c>
      <c r="D21" s="174">
        <v>1130</v>
      </c>
      <c r="E21" s="9"/>
      <c r="F21" s="9"/>
      <c r="G21" s="9"/>
      <c r="H21" s="180" t="s">
        <v>232</v>
      </c>
      <c r="I21" s="177">
        <v>180</v>
      </c>
      <c r="J21"/>
      <c r="P21" t="s">
        <v>112</v>
      </c>
      <c r="Q21" t="s">
        <v>164</v>
      </c>
      <c r="R21" t="s">
        <v>330</v>
      </c>
      <c r="S21">
        <v>209</v>
      </c>
    </row>
    <row r="22" spans="1:19" ht="15.75" x14ac:dyDescent="0.25">
      <c r="A22" s="3"/>
      <c r="B22" s="4"/>
      <c r="C22" s="9" t="s">
        <v>234</v>
      </c>
      <c r="D22" s="174">
        <v>1128</v>
      </c>
      <c r="E22" s="9"/>
      <c r="F22" s="9"/>
      <c r="G22" s="9"/>
      <c r="H22" s="64" t="s">
        <v>345</v>
      </c>
      <c r="I22" s="178">
        <v>174</v>
      </c>
      <c r="J22"/>
      <c r="P22" t="s">
        <v>112</v>
      </c>
      <c r="Q22" t="s">
        <v>177</v>
      </c>
      <c r="R22" t="s">
        <v>325</v>
      </c>
      <c r="S22">
        <v>25</v>
      </c>
    </row>
    <row r="23" spans="1:19" ht="15.75" x14ac:dyDescent="0.25">
      <c r="A23" s="3"/>
      <c r="B23" s="4"/>
      <c r="C23" s="9" t="s">
        <v>188</v>
      </c>
      <c r="D23" s="174">
        <v>1060</v>
      </c>
      <c r="E23" s="9"/>
      <c r="F23" s="9"/>
      <c r="G23" s="9"/>
      <c r="H23" s="60" t="s">
        <v>247</v>
      </c>
      <c r="I23" s="179">
        <v>172</v>
      </c>
      <c r="J23"/>
      <c r="P23" t="s">
        <v>112</v>
      </c>
      <c r="Q23" t="s">
        <v>117</v>
      </c>
      <c r="R23" t="s">
        <v>225</v>
      </c>
      <c r="S23">
        <v>126</v>
      </c>
    </row>
    <row r="24" spans="1:19" ht="15.75" x14ac:dyDescent="0.25">
      <c r="A24" s="3"/>
      <c r="B24" s="4"/>
      <c r="C24" s="9" t="s">
        <v>190</v>
      </c>
      <c r="D24" s="174">
        <v>1057</v>
      </c>
      <c r="E24" s="9"/>
      <c r="F24" s="9"/>
      <c r="G24" s="9"/>
      <c r="H24" s="60" t="s">
        <v>335</v>
      </c>
      <c r="I24" s="179">
        <v>150</v>
      </c>
      <c r="J24"/>
      <c r="P24" t="s">
        <v>112</v>
      </c>
      <c r="Q24" t="s">
        <v>119</v>
      </c>
      <c r="R24" t="s">
        <v>213</v>
      </c>
      <c r="S24">
        <v>940</v>
      </c>
    </row>
    <row r="25" spans="1:19" ht="15.75" x14ac:dyDescent="0.25">
      <c r="A25" s="3"/>
      <c r="B25" s="4"/>
      <c r="C25" s="9" t="s">
        <v>217</v>
      </c>
      <c r="D25" s="174">
        <v>1034</v>
      </c>
      <c r="E25" s="9"/>
      <c r="F25" s="9"/>
      <c r="G25" s="9"/>
      <c r="H25" s="60" t="s">
        <v>209</v>
      </c>
      <c r="I25" s="179">
        <v>132</v>
      </c>
      <c r="J25"/>
      <c r="P25" t="s">
        <v>112</v>
      </c>
      <c r="Q25" t="s">
        <v>120</v>
      </c>
      <c r="R25" t="s">
        <v>196</v>
      </c>
      <c r="S25">
        <v>951</v>
      </c>
    </row>
    <row r="26" spans="1:19" ht="15.75" x14ac:dyDescent="0.25">
      <c r="A26" s="3"/>
      <c r="B26" s="4"/>
      <c r="C26" s="9" t="s">
        <v>231</v>
      </c>
      <c r="D26" s="174">
        <v>913</v>
      </c>
      <c r="E26" s="9"/>
      <c r="F26" s="9"/>
      <c r="G26" s="9"/>
      <c r="H26" s="60" t="s">
        <v>427</v>
      </c>
      <c r="I26" s="179">
        <v>118</v>
      </c>
      <c r="J26"/>
      <c r="P26" t="s">
        <v>112</v>
      </c>
      <c r="Q26" t="s">
        <v>125</v>
      </c>
      <c r="R26" t="s">
        <v>215</v>
      </c>
      <c r="S26">
        <v>12</v>
      </c>
    </row>
    <row r="27" spans="1:19" ht="15.75" x14ac:dyDescent="0.25">
      <c r="A27" s="3"/>
      <c r="B27" s="4"/>
      <c r="C27" s="9" t="s">
        <v>214</v>
      </c>
      <c r="D27" s="174">
        <v>826</v>
      </c>
      <c r="E27" s="9"/>
      <c r="F27" s="9"/>
      <c r="G27" s="9"/>
      <c r="H27" s="9" t="s">
        <v>211</v>
      </c>
      <c r="I27" s="174">
        <v>113</v>
      </c>
      <c r="J27"/>
      <c r="P27" t="s">
        <v>112</v>
      </c>
      <c r="Q27" t="s">
        <v>128</v>
      </c>
      <c r="R27" t="s">
        <v>230</v>
      </c>
      <c r="S27">
        <v>446</v>
      </c>
    </row>
    <row r="28" spans="1:19" ht="15.75" x14ac:dyDescent="0.25">
      <c r="A28" s="3"/>
      <c r="B28" s="4"/>
      <c r="C28" s="9" t="s">
        <v>218</v>
      </c>
      <c r="D28" s="174">
        <v>773</v>
      </c>
      <c r="E28" s="9"/>
      <c r="F28" s="9"/>
      <c r="G28" s="9"/>
      <c r="H28" s="9" t="s">
        <v>329</v>
      </c>
      <c r="I28" s="174">
        <v>112</v>
      </c>
      <c r="J28"/>
      <c r="P28" t="s">
        <v>112</v>
      </c>
      <c r="Q28" t="s">
        <v>130</v>
      </c>
      <c r="R28" t="s">
        <v>331</v>
      </c>
      <c r="S28">
        <v>12</v>
      </c>
    </row>
    <row r="29" spans="1:19" ht="15.75" x14ac:dyDescent="0.25">
      <c r="A29" s="3"/>
      <c r="B29" s="4"/>
      <c r="C29" s="9" t="s">
        <v>195</v>
      </c>
      <c r="D29" s="174">
        <v>763</v>
      </c>
      <c r="E29" s="9"/>
      <c r="F29" s="9"/>
      <c r="G29" s="9"/>
      <c r="H29" s="9" t="s">
        <v>347</v>
      </c>
      <c r="I29" s="174">
        <v>111</v>
      </c>
      <c r="J29"/>
      <c r="P29" t="s">
        <v>112</v>
      </c>
      <c r="Q29" t="s">
        <v>127</v>
      </c>
      <c r="R29" t="s">
        <v>197</v>
      </c>
      <c r="S29">
        <v>396</v>
      </c>
    </row>
    <row r="30" spans="1:19" ht="15.75" x14ac:dyDescent="0.25">
      <c r="A30" s="3"/>
      <c r="B30" s="4"/>
      <c r="C30" s="9" t="s">
        <v>240</v>
      </c>
      <c r="D30" s="174">
        <v>719</v>
      </c>
      <c r="E30" s="9"/>
      <c r="F30" s="9"/>
      <c r="G30" s="9"/>
      <c r="H30" s="9" t="s">
        <v>223</v>
      </c>
      <c r="I30" s="174">
        <v>104</v>
      </c>
      <c r="J30"/>
      <c r="P30" t="s">
        <v>112</v>
      </c>
      <c r="Q30" t="s">
        <v>341</v>
      </c>
      <c r="R30" t="s">
        <v>342</v>
      </c>
      <c r="S30">
        <v>8</v>
      </c>
    </row>
    <row r="31" spans="1:19" ht="15.75" x14ac:dyDescent="0.25">
      <c r="A31" s="3"/>
      <c r="B31" s="4"/>
      <c r="C31" s="9" t="s">
        <v>189</v>
      </c>
      <c r="D31" s="174">
        <v>709</v>
      </c>
      <c r="E31" s="9"/>
      <c r="F31" s="9"/>
      <c r="G31" s="9"/>
      <c r="H31" s="9" t="s">
        <v>428</v>
      </c>
      <c r="I31" s="174">
        <v>102</v>
      </c>
      <c r="J31"/>
      <c r="P31" t="s">
        <v>112</v>
      </c>
      <c r="Q31" t="s">
        <v>118</v>
      </c>
      <c r="R31" t="s">
        <v>216</v>
      </c>
      <c r="S31">
        <v>129</v>
      </c>
    </row>
    <row r="32" spans="1:19" ht="15.75" x14ac:dyDescent="0.25">
      <c r="A32" s="3"/>
      <c r="B32" s="4"/>
      <c r="C32" s="9" t="s">
        <v>204</v>
      </c>
      <c r="D32" s="174">
        <v>677</v>
      </c>
      <c r="E32" s="9"/>
      <c r="F32" s="9"/>
      <c r="G32" s="9"/>
      <c r="H32" s="9" t="s">
        <v>253</v>
      </c>
      <c r="I32" s="174">
        <v>98</v>
      </c>
      <c r="J32"/>
      <c r="P32" t="s">
        <v>112</v>
      </c>
      <c r="Q32" t="s">
        <v>136</v>
      </c>
      <c r="R32" t="s">
        <v>209</v>
      </c>
      <c r="S32">
        <v>60</v>
      </c>
    </row>
    <row r="33" spans="1:19" ht="15.75" x14ac:dyDescent="0.25">
      <c r="A33" s="3"/>
      <c r="B33" s="4"/>
      <c r="C33" s="9" t="s">
        <v>201</v>
      </c>
      <c r="D33" s="174">
        <v>667</v>
      </c>
      <c r="E33" s="9"/>
      <c r="F33" s="9"/>
      <c r="G33" s="9"/>
      <c r="H33" s="9" t="s">
        <v>280</v>
      </c>
      <c r="I33" s="174">
        <v>89</v>
      </c>
      <c r="J33"/>
      <c r="P33" t="s">
        <v>112</v>
      </c>
      <c r="Q33" t="s">
        <v>137</v>
      </c>
      <c r="R33" t="s">
        <v>184</v>
      </c>
      <c r="S33">
        <v>323</v>
      </c>
    </row>
    <row r="34" spans="1:19" ht="15.75" x14ac:dyDescent="0.25">
      <c r="A34" s="3"/>
      <c r="B34" s="4"/>
      <c r="C34" s="9" t="s">
        <v>219</v>
      </c>
      <c r="D34" s="174">
        <v>623</v>
      </c>
      <c r="E34" s="9"/>
      <c r="F34" s="9"/>
      <c r="G34" s="9"/>
      <c r="H34" s="9" t="s">
        <v>242</v>
      </c>
      <c r="I34" s="174">
        <v>85</v>
      </c>
      <c r="J34"/>
      <c r="P34" t="s">
        <v>112</v>
      </c>
      <c r="Q34" t="s">
        <v>138</v>
      </c>
      <c r="R34" t="s">
        <v>217</v>
      </c>
      <c r="S34">
        <v>356</v>
      </c>
    </row>
    <row r="35" spans="1:19" ht="15.75" x14ac:dyDescent="0.25">
      <c r="A35" s="3"/>
      <c r="B35" s="4"/>
      <c r="C35" s="9" t="s">
        <v>235</v>
      </c>
      <c r="D35" s="174">
        <v>563</v>
      </c>
      <c r="E35" s="9"/>
      <c r="F35" s="9"/>
      <c r="G35" s="9"/>
      <c r="H35" s="9" t="s">
        <v>241</v>
      </c>
      <c r="I35" s="174">
        <v>84</v>
      </c>
      <c r="J35"/>
      <c r="P35" t="s">
        <v>112</v>
      </c>
      <c r="Q35" t="s">
        <v>321</v>
      </c>
      <c r="R35" t="s">
        <v>322</v>
      </c>
      <c r="S35">
        <v>70</v>
      </c>
    </row>
    <row r="36" spans="1:19" ht="15.75" x14ac:dyDescent="0.25">
      <c r="A36" s="3"/>
      <c r="B36" s="4"/>
      <c r="C36" s="9" t="s">
        <v>230</v>
      </c>
      <c r="D36" s="174">
        <v>561</v>
      </c>
      <c r="E36" s="9"/>
      <c r="F36" s="9"/>
      <c r="G36" s="9"/>
      <c r="H36" s="9" t="s">
        <v>429</v>
      </c>
      <c r="I36" s="174">
        <v>78</v>
      </c>
      <c r="J36"/>
      <c r="P36" t="s">
        <v>112</v>
      </c>
      <c r="Q36" t="s">
        <v>123</v>
      </c>
      <c r="R36" t="s">
        <v>231</v>
      </c>
      <c r="S36">
        <v>119</v>
      </c>
    </row>
    <row r="37" spans="1:19" ht="15.75" x14ac:dyDescent="0.25">
      <c r="A37" s="3"/>
      <c r="B37" s="4"/>
      <c r="C37" s="9" t="s">
        <v>191</v>
      </c>
      <c r="D37" s="174">
        <v>467</v>
      </c>
      <c r="E37" s="9"/>
      <c r="F37" s="9"/>
      <c r="G37" s="9"/>
      <c r="H37" s="9" t="s">
        <v>430</v>
      </c>
      <c r="I37" s="174">
        <v>77</v>
      </c>
      <c r="J37"/>
      <c r="P37" t="s">
        <v>112</v>
      </c>
      <c r="Q37" t="s">
        <v>165</v>
      </c>
      <c r="R37" t="s">
        <v>336</v>
      </c>
      <c r="S37">
        <v>55</v>
      </c>
    </row>
    <row r="38" spans="1:19" ht="15.75" x14ac:dyDescent="0.25">
      <c r="A38" s="3"/>
      <c r="B38" s="4"/>
      <c r="C38" s="9" t="s">
        <v>248</v>
      </c>
      <c r="D38" s="174">
        <v>463</v>
      </c>
      <c r="E38" s="9"/>
      <c r="F38" s="9"/>
      <c r="G38" s="9"/>
      <c r="H38" s="9" t="s">
        <v>239</v>
      </c>
      <c r="I38" s="174">
        <v>76</v>
      </c>
      <c r="J38"/>
      <c r="P38" t="s">
        <v>112</v>
      </c>
      <c r="Q38" t="s">
        <v>133</v>
      </c>
      <c r="R38" t="s">
        <v>254</v>
      </c>
      <c r="S38">
        <v>7</v>
      </c>
    </row>
    <row r="39" spans="1:19" ht="15.75" x14ac:dyDescent="0.25">
      <c r="A39" s="3"/>
      <c r="B39" s="4"/>
      <c r="C39" s="9" t="s">
        <v>207</v>
      </c>
      <c r="D39" s="174">
        <v>449</v>
      </c>
      <c r="E39" s="9"/>
      <c r="F39" s="9"/>
      <c r="G39" s="9"/>
      <c r="H39" s="9" t="s">
        <v>238</v>
      </c>
      <c r="I39" s="174">
        <v>76</v>
      </c>
      <c r="J39"/>
      <c r="P39" t="s">
        <v>112</v>
      </c>
      <c r="Q39" t="s">
        <v>116</v>
      </c>
      <c r="R39" t="s">
        <v>226</v>
      </c>
      <c r="S39">
        <v>39</v>
      </c>
    </row>
    <row r="40" spans="1:19" ht="15.75" x14ac:dyDescent="0.25">
      <c r="A40" s="3"/>
      <c r="B40" s="4"/>
      <c r="C40" s="9" t="s">
        <v>206</v>
      </c>
      <c r="D40" s="174">
        <v>380</v>
      </c>
      <c r="E40" s="9"/>
      <c r="F40" s="9"/>
      <c r="G40" s="9"/>
      <c r="H40" s="9" t="s">
        <v>326</v>
      </c>
      <c r="I40" s="174">
        <v>64</v>
      </c>
      <c r="J40"/>
      <c r="P40" t="s">
        <v>112</v>
      </c>
      <c r="Q40" t="s">
        <v>139</v>
      </c>
      <c r="R40" t="s">
        <v>210</v>
      </c>
      <c r="S40">
        <v>180</v>
      </c>
    </row>
    <row r="41" spans="1:19" ht="15.75" x14ac:dyDescent="0.25">
      <c r="A41" s="3"/>
      <c r="B41" s="4"/>
      <c r="C41" s="9" t="s">
        <v>356</v>
      </c>
      <c r="D41" s="174">
        <v>377</v>
      </c>
      <c r="E41" s="9"/>
      <c r="F41" s="9"/>
      <c r="G41" s="9"/>
      <c r="H41" s="9" t="s">
        <v>431</v>
      </c>
      <c r="I41" s="174">
        <v>64</v>
      </c>
      <c r="J41"/>
      <c r="P41" t="s">
        <v>112</v>
      </c>
      <c r="Q41" t="s">
        <v>140</v>
      </c>
      <c r="R41" t="s">
        <v>232</v>
      </c>
      <c r="S41">
        <v>143</v>
      </c>
    </row>
    <row r="42" spans="1:19" ht="15.75" x14ac:dyDescent="0.25">
      <c r="A42" s="3"/>
      <c r="B42" s="4"/>
      <c r="C42" s="9" t="s">
        <v>199</v>
      </c>
      <c r="D42" s="174">
        <v>358</v>
      </c>
      <c r="E42" s="9"/>
      <c r="F42" s="9"/>
      <c r="G42" s="9"/>
      <c r="H42" s="9" t="s">
        <v>360</v>
      </c>
      <c r="I42" s="174">
        <v>63</v>
      </c>
      <c r="J42"/>
      <c r="P42" t="s">
        <v>122</v>
      </c>
      <c r="Q42" t="s">
        <v>112</v>
      </c>
      <c r="R42" t="s">
        <v>233</v>
      </c>
      <c r="S42">
        <v>131</v>
      </c>
    </row>
    <row r="43" spans="1:19" ht="15.75" x14ac:dyDescent="0.25">
      <c r="A43" s="3"/>
      <c r="B43" s="4"/>
      <c r="C43" s="9" t="s">
        <v>250</v>
      </c>
      <c r="D43" s="174">
        <v>356</v>
      </c>
      <c r="E43" s="9"/>
      <c r="F43" s="9"/>
      <c r="G43" s="9"/>
      <c r="H43" s="9" t="s">
        <v>361</v>
      </c>
      <c r="I43" s="174">
        <v>62</v>
      </c>
      <c r="J43"/>
      <c r="P43" t="s">
        <v>122</v>
      </c>
      <c r="Q43" t="s">
        <v>124</v>
      </c>
      <c r="R43" t="s">
        <v>292</v>
      </c>
      <c r="S43">
        <v>7</v>
      </c>
    </row>
    <row r="44" spans="1:19" ht="15.75" x14ac:dyDescent="0.25">
      <c r="A44" s="3"/>
      <c r="B44" s="4"/>
      <c r="C44" s="9" t="s">
        <v>322</v>
      </c>
      <c r="D44" s="174">
        <v>356</v>
      </c>
      <c r="E44" s="9"/>
      <c r="F44" s="9"/>
      <c r="G44" s="9"/>
      <c r="H44" s="9" t="s">
        <v>432</v>
      </c>
      <c r="I44" s="9">
        <v>62</v>
      </c>
      <c r="J44"/>
      <c r="P44" t="s">
        <v>124</v>
      </c>
      <c r="Q44" t="s">
        <v>112</v>
      </c>
      <c r="R44" t="s">
        <v>198</v>
      </c>
      <c r="S44">
        <v>767</v>
      </c>
    </row>
    <row r="45" spans="1:19" ht="15.75" x14ac:dyDescent="0.25">
      <c r="A45" s="3"/>
      <c r="B45" s="4"/>
      <c r="C45" s="9" t="s">
        <v>245</v>
      </c>
      <c r="D45" s="174">
        <v>354</v>
      </c>
      <c r="E45" s="9"/>
      <c r="F45" s="9"/>
      <c r="G45" s="9"/>
      <c r="H45" s="60" t="s">
        <v>433</v>
      </c>
      <c r="I45" s="60">
        <v>54</v>
      </c>
      <c r="J45"/>
      <c r="P45" t="s">
        <v>124</v>
      </c>
      <c r="Q45" t="s">
        <v>122</v>
      </c>
      <c r="R45" t="s">
        <v>285</v>
      </c>
      <c r="S45">
        <v>11</v>
      </c>
    </row>
    <row r="46" spans="1:19" ht="15.75" x14ac:dyDescent="0.25">
      <c r="A46" s="3"/>
      <c r="B46" s="4"/>
      <c r="C46" s="9" t="s">
        <v>208</v>
      </c>
      <c r="D46" s="174">
        <v>354</v>
      </c>
      <c r="E46" s="9"/>
      <c r="F46" s="9"/>
      <c r="G46" s="9"/>
      <c r="H46" s="60" t="s">
        <v>283</v>
      </c>
      <c r="I46" s="60">
        <v>53</v>
      </c>
      <c r="J46"/>
      <c r="P46" t="s">
        <v>121</v>
      </c>
      <c r="Q46" t="s">
        <v>112</v>
      </c>
      <c r="R46" t="s">
        <v>218</v>
      </c>
      <c r="S46">
        <v>72</v>
      </c>
    </row>
    <row r="47" spans="1:19" ht="15.75" x14ac:dyDescent="0.25">
      <c r="A47" s="3"/>
      <c r="B47" s="4"/>
      <c r="C47" s="9" t="s">
        <v>205</v>
      </c>
      <c r="D47" s="174">
        <v>352</v>
      </c>
      <c r="E47" s="9"/>
      <c r="F47" s="9"/>
      <c r="G47" s="9"/>
      <c r="H47" s="60" t="s">
        <v>434</v>
      </c>
      <c r="I47" s="60">
        <v>44</v>
      </c>
      <c r="J47"/>
      <c r="P47" t="s">
        <v>121</v>
      </c>
      <c r="Q47" t="s">
        <v>123</v>
      </c>
      <c r="R47" t="s">
        <v>219</v>
      </c>
      <c r="S47">
        <v>310</v>
      </c>
    </row>
    <row r="48" spans="1:19" ht="15.75" x14ac:dyDescent="0.25">
      <c r="A48" s="3"/>
      <c r="B48" s="4"/>
      <c r="C48" s="9" t="s">
        <v>212</v>
      </c>
      <c r="D48" s="174">
        <v>351</v>
      </c>
      <c r="E48" s="9"/>
      <c r="F48" s="9"/>
      <c r="G48" s="9"/>
      <c r="H48" s="60" t="s">
        <v>336</v>
      </c>
      <c r="I48" s="60">
        <v>44</v>
      </c>
      <c r="J48"/>
      <c r="P48" t="s">
        <v>168</v>
      </c>
      <c r="Q48" t="s">
        <v>112</v>
      </c>
      <c r="R48" t="s">
        <v>345</v>
      </c>
      <c r="S48">
        <v>73</v>
      </c>
    </row>
    <row r="49" spans="1:19" ht="15.75" x14ac:dyDescent="0.25">
      <c r="A49" s="3"/>
      <c r="B49" s="4"/>
      <c r="C49" s="9" t="s">
        <v>249</v>
      </c>
      <c r="D49" s="174">
        <v>351</v>
      </c>
      <c r="E49" s="9"/>
      <c r="F49" s="9"/>
      <c r="G49" s="9"/>
      <c r="H49" s="60" t="s">
        <v>187</v>
      </c>
      <c r="I49" s="60">
        <v>43</v>
      </c>
      <c r="J49"/>
      <c r="P49" t="s">
        <v>168</v>
      </c>
      <c r="Q49" t="s">
        <v>165</v>
      </c>
      <c r="R49" t="s">
        <v>283</v>
      </c>
      <c r="S49">
        <v>7</v>
      </c>
    </row>
    <row r="50" spans="1:19" ht="15.75" x14ac:dyDescent="0.25">
      <c r="A50" s="3"/>
      <c r="B50" s="4"/>
      <c r="C50" s="9" t="s">
        <v>251</v>
      </c>
      <c r="D50" s="174">
        <v>331</v>
      </c>
      <c r="E50" s="9"/>
      <c r="F50" s="9"/>
      <c r="G50" s="9"/>
      <c r="H50" s="60" t="s">
        <v>392</v>
      </c>
      <c r="I50" s="60">
        <v>40</v>
      </c>
      <c r="J50"/>
      <c r="P50" t="s">
        <v>129</v>
      </c>
      <c r="Q50" t="s">
        <v>112</v>
      </c>
      <c r="R50" t="s">
        <v>199</v>
      </c>
      <c r="S50">
        <v>115</v>
      </c>
    </row>
    <row r="51" spans="1:19" ht="15.75" x14ac:dyDescent="0.25">
      <c r="A51" s="3"/>
      <c r="B51" s="4"/>
      <c r="C51" s="9" t="s">
        <v>210</v>
      </c>
      <c r="D51" s="174">
        <v>325</v>
      </c>
      <c r="E51" s="9"/>
      <c r="F51" s="9"/>
      <c r="G51" s="9"/>
      <c r="H51" s="60" t="s">
        <v>391</v>
      </c>
      <c r="I51" s="60">
        <v>39</v>
      </c>
      <c r="J51"/>
      <c r="P51" t="s">
        <v>129</v>
      </c>
      <c r="Q51" t="s">
        <v>134</v>
      </c>
      <c r="R51" t="s">
        <v>243</v>
      </c>
      <c r="S51">
        <v>92</v>
      </c>
    </row>
    <row r="52" spans="1:19" ht="15.75" x14ac:dyDescent="0.25">
      <c r="A52" s="3"/>
      <c r="B52" s="4"/>
      <c r="C52" s="9" t="s">
        <v>246</v>
      </c>
      <c r="D52" s="174">
        <v>314</v>
      </c>
      <c r="E52" s="9"/>
      <c r="F52" s="9"/>
      <c r="G52" s="9"/>
      <c r="H52" s="60" t="s">
        <v>435</v>
      </c>
      <c r="I52" s="60">
        <v>38</v>
      </c>
      <c r="J52"/>
      <c r="P52" t="s">
        <v>113</v>
      </c>
      <c r="Q52" t="s">
        <v>114</v>
      </c>
      <c r="R52" t="s">
        <v>200</v>
      </c>
      <c r="S52">
        <v>94</v>
      </c>
    </row>
    <row r="53" spans="1:19" ht="15.75" x14ac:dyDescent="0.25">
      <c r="A53" s="3"/>
      <c r="B53" s="4"/>
      <c r="C53" s="9" t="s">
        <v>194</v>
      </c>
      <c r="D53" s="174">
        <v>310</v>
      </c>
      <c r="E53" s="9"/>
      <c r="F53" s="9"/>
      <c r="G53" s="9"/>
      <c r="H53" s="60" t="s">
        <v>436</v>
      </c>
      <c r="I53" s="60">
        <v>37</v>
      </c>
      <c r="J53"/>
      <c r="P53" t="s">
        <v>113</v>
      </c>
      <c r="Q53" t="s">
        <v>112</v>
      </c>
      <c r="R53" t="s">
        <v>201</v>
      </c>
      <c r="S53">
        <v>254</v>
      </c>
    </row>
    <row r="54" spans="1:19" ht="15.75" x14ac:dyDescent="0.25">
      <c r="A54" s="3"/>
      <c r="B54" s="4"/>
      <c r="C54" s="9" t="s">
        <v>330</v>
      </c>
      <c r="D54" s="174">
        <v>303</v>
      </c>
      <c r="E54" s="9"/>
      <c r="F54" s="9"/>
      <c r="G54" s="9"/>
      <c r="H54" s="60" t="s">
        <v>346</v>
      </c>
      <c r="I54" s="60">
        <v>34</v>
      </c>
      <c r="J54"/>
      <c r="P54" t="s">
        <v>113</v>
      </c>
      <c r="Q54" t="s">
        <v>124</v>
      </c>
      <c r="R54" t="s">
        <v>346</v>
      </c>
      <c r="S54">
        <v>27</v>
      </c>
    </row>
    <row r="55" spans="1:19" ht="15.75" x14ac:dyDescent="0.25">
      <c r="A55" s="3"/>
      <c r="B55" s="4"/>
      <c r="C55" s="9" t="s">
        <v>252</v>
      </c>
      <c r="D55" s="174">
        <v>296</v>
      </c>
      <c r="E55" s="9"/>
      <c r="F55" s="9"/>
      <c r="G55" s="9"/>
      <c r="H55" s="60" t="s">
        <v>325</v>
      </c>
      <c r="I55" s="60">
        <v>33</v>
      </c>
      <c r="J55"/>
      <c r="P55" t="s">
        <v>164</v>
      </c>
      <c r="Q55" t="s">
        <v>112</v>
      </c>
      <c r="R55" t="s">
        <v>347</v>
      </c>
      <c r="S55">
        <v>204</v>
      </c>
    </row>
    <row r="56" spans="1:19" ht="15.75" x14ac:dyDescent="0.25">
      <c r="A56" s="3"/>
      <c r="B56" s="4"/>
      <c r="C56" s="9" t="s">
        <v>243</v>
      </c>
      <c r="D56" s="174">
        <v>289</v>
      </c>
      <c r="E56" s="9"/>
      <c r="F56" s="9"/>
      <c r="G56" s="9"/>
      <c r="H56" s="60" t="s">
        <v>359</v>
      </c>
      <c r="I56" s="60">
        <v>33</v>
      </c>
      <c r="J56"/>
      <c r="P56" t="s">
        <v>177</v>
      </c>
      <c r="Q56" t="s">
        <v>112</v>
      </c>
      <c r="R56" t="s">
        <v>348</v>
      </c>
      <c r="S56">
        <v>23</v>
      </c>
    </row>
    <row r="57" spans="1:19" ht="15.75" x14ac:dyDescent="0.25">
      <c r="A57" s="3"/>
      <c r="B57" s="4"/>
      <c r="C57" s="9" t="s">
        <v>233</v>
      </c>
      <c r="D57" s="174">
        <v>285</v>
      </c>
      <c r="E57" s="9"/>
      <c r="F57" s="9"/>
      <c r="G57" s="9"/>
      <c r="H57" s="60" t="s">
        <v>286</v>
      </c>
      <c r="I57" s="60">
        <v>32</v>
      </c>
      <c r="J57"/>
      <c r="P57" t="s">
        <v>117</v>
      </c>
      <c r="Q57" t="s">
        <v>112</v>
      </c>
      <c r="R57" t="s">
        <v>227</v>
      </c>
      <c r="S57">
        <v>63</v>
      </c>
    </row>
    <row r="58" spans="1:19" ht="15.75" x14ac:dyDescent="0.25">
      <c r="A58" s="3"/>
      <c r="B58" s="4"/>
      <c r="C58" s="9" t="s">
        <v>324</v>
      </c>
      <c r="D58" s="174">
        <v>266</v>
      </c>
      <c r="E58" s="9"/>
      <c r="F58" s="9"/>
      <c r="G58" s="9"/>
      <c r="H58" s="60" t="s">
        <v>437</v>
      </c>
      <c r="I58" s="60">
        <v>31</v>
      </c>
      <c r="J58"/>
      <c r="P58" t="s">
        <v>117</v>
      </c>
      <c r="Q58" t="s">
        <v>124</v>
      </c>
      <c r="R58" t="s">
        <v>349</v>
      </c>
      <c r="S58">
        <v>23</v>
      </c>
    </row>
    <row r="59" spans="1:19" ht="15.75" x14ac:dyDescent="0.25">
      <c r="A59" s="3"/>
      <c r="B59" s="4"/>
      <c r="C59" s="9" t="s">
        <v>200</v>
      </c>
      <c r="D59" s="174">
        <v>249</v>
      </c>
      <c r="E59" s="9"/>
      <c r="F59" s="9"/>
      <c r="G59" s="9"/>
      <c r="H59" s="60" t="s">
        <v>376</v>
      </c>
      <c r="I59" s="60">
        <v>30</v>
      </c>
      <c r="J59"/>
      <c r="P59" t="s">
        <v>117</v>
      </c>
      <c r="Q59" t="s">
        <v>137</v>
      </c>
      <c r="R59" t="s">
        <v>334</v>
      </c>
      <c r="S59">
        <v>28</v>
      </c>
    </row>
    <row r="60" spans="1:19" ht="16.5" thickBot="1" x14ac:dyDescent="0.3">
      <c r="A60" s="175"/>
      <c r="B60" s="176"/>
      <c r="C60" s="160"/>
      <c r="D60" s="193"/>
      <c r="E60" s="160"/>
      <c r="F60" s="160"/>
      <c r="G60" s="160"/>
      <c r="H60" s="160"/>
      <c r="I60" s="160"/>
      <c r="J60"/>
      <c r="P60" t="s">
        <v>119</v>
      </c>
      <c r="Q60" t="s">
        <v>112</v>
      </c>
      <c r="R60" t="s">
        <v>234</v>
      </c>
      <c r="S60">
        <v>936</v>
      </c>
    </row>
    <row r="61" spans="1:19" ht="15.75" x14ac:dyDescent="0.25">
      <c r="A61" s="3"/>
      <c r="B61" s="4"/>
      <c r="C61" s="9"/>
      <c r="D61" s="174"/>
      <c r="E61" s="9"/>
      <c r="F61" s="9"/>
      <c r="G61" s="9"/>
      <c r="J61"/>
      <c r="P61" t="s">
        <v>120</v>
      </c>
      <c r="Q61" t="s">
        <v>112</v>
      </c>
      <c r="R61" t="s">
        <v>202</v>
      </c>
      <c r="S61">
        <v>948</v>
      </c>
    </row>
    <row r="62" spans="1:19" ht="15.75" x14ac:dyDescent="0.25">
      <c r="A62" s="3"/>
      <c r="B62" s="4"/>
      <c r="C62" s="9"/>
      <c r="D62" s="174"/>
      <c r="E62" s="9"/>
      <c r="F62" s="9"/>
      <c r="G62" s="9"/>
      <c r="J62"/>
      <c r="P62" t="s">
        <v>120</v>
      </c>
      <c r="Q62" t="s">
        <v>121</v>
      </c>
      <c r="R62" t="s">
        <v>350</v>
      </c>
      <c r="S62">
        <v>98</v>
      </c>
    </row>
    <row r="63" spans="1:19" ht="15.75" x14ac:dyDescent="0.25">
      <c r="A63" s="3"/>
      <c r="B63" s="4"/>
      <c r="C63" s="9"/>
      <c r="D63" s="174"/>
      <c r="E63" s="9"/>
      <c r="F63" s="9"/>
      <c r="G63" s="9"/>
      <c r="J63"/>
      <c r="P63" t="s">
        <v>120</v>
      </c>
      <c r="Q63" t="s">
        <v>327</v>
      </c>
      <c r="R63" t="s">
        <v>328</v>
      </c>
      <c r="S63">
        <v>12</v>
      </c>
    </row>
    <row r="64" spans="1:19" ht="15.75" x14ac:dyDescent="0.25">
      <c r="A64" s="3"/>
      <c r="B64" s="4"/>
      <c r="C64" s="9"/>
      <c r="D64" s="174"/>
      <c r="E64" s="9"/>
      <c r="F64" s="9"/>
      <c r="G64" s="9"/>
      <c r="J64"/>
      <c r="P64" t="s">
        <v>120</v>
      </c>
      <c r="Q64" t="s">
        <v>343</v>
      </c>
      <c r="R64" t="s">
        <v>344</v>
      </c>
      <c r="S64">
        <v>7</v>
      </c>
    </row>
    <row r="65" spans="1:19" ht="15.75" x14ac:dyDescent="0.25">
      <c r="A65" s="64"/>
      <c r="B65" s="192"/>
      <c r="C65" s="60"/>
      <c r="D65" s="179"/>
      <c r="E65" s="192"/>
      <c r="F65" s="192"/>
      <c r="G65" s="192"/>
      <c r="J65" s="64"/>
      <c r="P65" t="s">
        <v>120</v>
      </c>
      <c r="Q65" t="s">
        <v>123</v>
      </c>
      <c r="R65" t="s">
        <v>223</v>
      </c>
      <c r="S65">
        <v>34</v>
      </c>
    </row>
    <row r="66" spans="1:19" ht="15.75" x14ac:dyDescent="0.25">
      <c r="A66" s="3"/>
      <c r="B66" s="64"/>
      <c r="C66" s="9"/>
      <c r="D66" s="174"/>
      <c r="E66" s="64"/>
      <c r="F66" s="64"/>
      <c r="G66" s="3"/>
      <c r="J66" s="3"/>
      <c r="P66" t="s">
        <v>125</v>
      </c>
      <c r="Q66" t="s">
        <v>112</v>
      </c>
      <c r="R66" t="s">
        <v>220</v>
      </c>
      <c r="S66">
        <v>24</v>
      </c>
    </row>
    <row r="67" spans="1:19" ht="15" x14ac:dyDescent="0.25">
      <c r="C67" s="9"/>
      <c r="D67" s="174"/>
      <c r="P67" t="s">
        <v>327</v>
      </c>
      <c r="Q67" t="s">
        <v>120</v>
      </c>
      <c r="R67" t="s">
        <v>351</v>
      </c>
      <c r="S67">
        <v>13</v>
      </c>
    </row>
    <row r="68" spans="1:19" ht="15" x14ac:dyDescent="0.25">
      <c r="C68" s="9"/>
      <c r="D68" s="174"/>
      <c r="P68" t="s">
        <v>126</v>
      </c>
      <c r="Q68" t="s">
        <v>127</v>
      </c>
      <c r="R68" t="s">
        <v>238</v>
      </c>
      <c r="S68">
        <v>54</v>
      </c>
    </row>
    <row r="69" spans="1:19" ht="15" x14ac:dyDescent="0.25">
      <c r="C69" s="9"/>
      <c r="D69" s="174"/>
      <c r="P69" t="s">
        <v>128</v>
      </c>
      <c r="Q69" t="s">
        <v>112</v>
      </c>
      <c r="R69" t="s">
        <v>235</v>
      </c>
      <c r="S69">
        <v>449</v>
      </c>
    </row>
    <row r="70" spans="1:19" ht="15" x14ac:dyDescent="0.25">
      <c r="C70" s="9"/>
      <c r="D70" s="174"/>
      <c r="P70" t="s">
        <v>130</v>
      </c>
      <c r="Q70" t="s">
        <v>112</v>
      </c>
      <c r="R70" t="s">
        <v>281</v>
      </c>
      <c r="S70">
        <v>10</v>
      </c>
    </row>
    <row r="71" spans="1:19" ht="15" x14ac:dyDescent="0.25">
      <c r="C71" s="9"/>
      <c r="D71" s="174"/>
      <c r="P71" t="s">
        <v>127</v>
      </c>
      <c r="Q71" t="s">
        <v>115</v>
      </c>
      <c r="R71" t="s">
        <v>352</v>
      </c>
      <c r="S71">
        <v>9</v>
      </c>
    </row>
    <row r="72" spans="1:19" ht="15" x14ac:dyDescent="0.25">
      <c r="C72" s="9"/>
      <c r="D72" s="174"/>
      <c r="P72" t="s">
        <v>127</v>
      </c>
      <c r="Q72" t="s">
        <v>112</v>
      </c>
      <c r="R72" t="s">
        <v>203</v>
      </c>
      <c r="S72">
        <v>435</v>
      </c>
    </row>
    <row r="73" spans="1:19" ht="15" x14ac:dyDescent="0.25">
      <c r="P73" t="s">
        <v>127</v>
      </c>
      <c r="Q73" t="s">
        <v>126</v>
      </c>
      <c r="R73" t="s">
        <v>239</v>
      </c>
      <c r="S73">
        <v>54</v>
      </c>
    </row>
    <row r="74" spans="1:19" ht="15" x14ac:dyDescent="0.25">
      <c r="P74" t="s">
        <v>127</v>
      </c>
      <c r="Q74" t="s">
        <v>131</v>
      </c>
      <c r="R74" t="s">
        <v>244</v>
      </c>
      <c r="S74">
        <v>95</v>
      </c>
    </row>
    <row r="75" spans="1:19" ht="15" x14ac:dyDescent="0.25">
      <c r="P75" t="s">
        <v>127</v>
      </c>
      <c r="Q75" t="s">
        <v>132</v>
      </c>
      <c r="R75" t="s">
        <v>245</v>
      </c>
      <c r="S75">
        <v>104</v>
      </c>
    </row>
    <row r="76" spans="1:19" ht="15" x14ac:dyDescent="0.25">
      <c r="P76" t="s">
        <v>127</v>
      </c>
      <c r="Q76" t="s">
        <v>133</v>
      </c>
      <c r="R76" t="s">
        <v>204</v>
      </c>
      <c r="S76">
        <v>237</v>
      </c>
    </row>
    <row r="77" spans="1:19" ht="15" x14ac:dyDescent="0.25">
      <c r="P77" t="s">
        <v>127</v>
      </c>
      <c r="Q77" t="s">
        <v>135</v>
      </c>
      <c r="R77" t="s">
        <v>333</v>
      </c>
      <c r="S77">
        <v>13</v>
      </c>
    </row>
    <row r="78" spans="1:19" ht="15" x14ac:dyDescent="0.25">
      <c r="P78" t="s">
        <v>127</v>
      </c>
      <c r="Q78" t="s">
        <v>134</v>
      </c>
      <c r="R78" t="s">
        <v>246</v>
      </c>
      <c r="S78">
        <v>102</v>
      </c>
    </row>
    <row r="79" spans="1:19" ht="15" x14ac:dyDescent="0.25">
      <c r="P79" t="s">
        <v>341</v>
      </c>
      <c r="Q79" t="s">
        <v>112</v>
      </c>
      <c r="R79" t="s">
        <v>353</v>
      </c>
      <c r="S79">
        <v>7</v>
      </c>
    </row>
    <row r="80" spans="1:19" ht="15" x14ac:dyDescent="0.25">
      <c r="P80" t="s">
        <v>118</v>
      </c>
      <c r="Q80" t="s">
        <v>112</v>
      </c>
      <c r="R80" t="s">
        <v>228</v>
      </c>
      <c r="S80">
        <v>129</v>
      </c>
    </row>
    <row r="81" spans="16:19" ht="15" x14ac:dyDescent="0.25">
      <c r="P81" t="s">
        <v>118</v>
      </c>
      <c r="Q81" t="s">
        <v>122</v>
      </c>
      <c r="R81" t="s">
        <v>284</v>
      </c>
      <c r="S81">
        <v>12</v>
      </c>
    </row>
    <row r="82" spans="16:19" ht="15" x14ac:dyDescent="0.25">
      <c r="P82" t="s">
        <v>118</v>
      </c>
      <c r="Q82" t="s">
        <v>124</v>
      </c>
      <c r="R82" t="s">
        <v>354</v>
      </c>
      <c r="S82">
        <v>16</v>
      </c>
    </row>
    <row r="83" spans="16:19" ht="15" x14ac:dyDescent="0.25">
      <c r="P83" t="s">
        <v>131</v>
      </c>
      <c r="Q83" t="s">
        <v>127</v>
      </c>
      <c r="R83" t="s">
        <v>247</v>
      </c>
      <c r="S83">
        <v>88</v>
      </c>
    </row>
    <row r="84" spans="16:19" ht="15" x14ac:dyDescent="0.25">
      <c r="P84" t="s">
        <v>131</v>
      </c>
      <c r="Q84" t="s">
        <v>133</v>
      </c>
      <c r="R84" t="s">
        <v>248</v>
      </c>
      <c r="S84">
        <v>166</v>
      </c>
    </row>
    <row r="85" spans="16:19" ht="15" x14ac:dyDescent="0.25">
      <c r="P85" t="s">
        <v>131</v>
      </c>
      <c r="Q85" t="s">
        <v>135</v>
      </c>
      <c r="R85" t="s">
        <v>205</v>
      </c>
      <c r="S85">
        <v>91</v>
      </c>
    </row>
    <row r="86" spans="16:19" ht="15" x14ac:dyDescent="0.25">
      <c r="P86" t="s">
        <v>136</v>
      </c>
      <c r="Q86" t="s">
        <v>112</v>
      </c>
      <c r="R86" t="s">
        <v>211</v>
      </c>
      <c r="S86">
        <v>54</v>
      </c>
    </row>
    <row r="87" spans="16:19" ht="15" x14ac:dyDescent="0.25">
      <c r="P87" t="s">
        <v>136</v>
      </c>
      <c r="Q87" t="s">
        <v>122</v>
      </c>
      <c r="R87" t="s">
        <v>282</v>
      </c>
      <c r="S87">
        <v>9</v>
      </c>
    </row>
    <row r="88" spans="16:19" ht="15" x14ac:dyDescent="0.25">
      <c r="P88" t="s">
        <v>338</v>
      </c>
      <c r="Q88" t="s">
        <v>123</v>
      </c>
      <c r="R88" t="s">
        <v>339</v>
      </c>
      <c r="S88">
        <v>11</v>
      </c>
    </row>
    <row r="89" spans="16:19" ht="15" x14ac:dyDescent="0.25">
      <c r="P89" t="s">
        <v>137</v>
      </c>
      <c r="Q89" t="s">
        <v>112</v>
      </c>
      <c r="R89" t="s">
        <v>185</v>
      </c>
      <c r="S89">
        <v>337</v>
      </c>
    </row>
    <row r="90" spans="16:19" ht="15" x14ac:dyDescent="0.25">
      <c r="P90" t="s">
        <v>137</v>
      </c>
      <c r="Q90" t="s">
        <v>138</v>
      </c>
      <c r="R90" t="s">
        <v>186</v>
      </c>
      <c r="S90">
        <v>103</v>
      </c>
    </row>
    <row r="91" spans="16:19" ht="15" x14ac:dyDescent="0.25">
      <c r="P91" t="s">
        <v>138</v>
      </c>
      <c r="Q91" t="s">
        <v>112</v>
      </c>
      <c r="R91" t="s">
        <v>221</v>
      </c>
      <c r="S91">
        <v>451</v>
      </c>
    </row>
    <row r="92" spans="16:19" ht="15" x14ac:dyDescent="0.25">
      <c r="P92" t="s">
        <v>138</v>
      </c>
      <c r="Q92" t="s">
        <v>137</v>
      </c>
      <c r="R92" t="s">
        <v>187</v>
      </c>
      <c r="S92">
        <v>56</v>
      </c>
    </row>
    <row r="93" spans="16:19" ht="15" x14ac:dyDescent="0.25">
      <c r="P93" t="s">
        <v>343</v>
      </c>
      <c r="Q93" t="s">
        <v>120</v>
      </c>
      <c r="R93" t="s">
        <v>355</v>
      </c>
      <c r="S93">
        <v>7</v>
      </c>
    </row>
    <row r="94" spans="16:19" ht="15" x14ac:dyDescent="0.25">
      <c r="P94" t="s">
        <v>132</v>
      </c>
      <c r="Q94" t="s">
        <v>127</v>
      </c>
      <c r="R94" t="s">
        <v>206</v>
      </c>
      <c r="S94">
        <v>102</v>
      </c>
    </row>
    <row r="95" spans="16:19" ht="15" x14ac:dyDescent="0.25">
      <c r="P95" t="s">
        <v>132</v>
      </c>
      <c r="Q95" t="s">
        <v>135</v>
      </c>
      <c r="R95" t="s">
        <v>249</v>
      </c>
      <c r="S95">
        <v>92</v>
      </c>
    </row>
    <row r="96" spans="16:19" ht="15" x14ac:dyDescent="0.25">
      <c r="P96" t="s">
        <v>321</v>
      </c>
      <c r="Q96" t="s">
        <v>112</v>
      </c>
      <c r="R96" t="s">
        <v>356</v>
      </c>
      <c r="S96">
        <v>86</v>
      </c>
    </row>
    <row r="97" spans="16:19" ht="15" x14ac:dyDescent="0.25">
      <c r="P97" t="s">
        <v>123</v>
      </c>
      <c r="Q97" t="s">
        <v>323</v>
      </c>
      <c r="R97" t="s">
        <v>357</v>
      </c>
      <c r="S97">
        <v>87</v>
      </c>
    </row>
    <row r="98" spans="16:19" ht="15" x14ac:dyDescent="0.25">
      <c r="P98" t="s">
        <v>123</v>
      </c>
      <c r="Q98" t="s">
        <v>112</v>
      </c>
      <c r="R98" t="s">
        <v>236</v>
      </c>
      <c r="S98">
        <v>268</v>
      </c>
    </row>
    <row r="99" spans="16:19" ht="15" x14ac:dyDescent="0.25">
      <c r="P99" t="s">
        <v>123</v>
      </c>
      <c r="Q99" t="s">
        <v>121</v>
      </c>
      <c r="R99" t="s">
        <v>222</v>
      </c>
      <c r="S99">
        <v>66</v>
      </c>
    </row>
    <row r="100" spans="16:19" ht="15" x14ac:dyDescent="0.25">
      <c r="P100" t="s">
        <v>123</v>
      </c>
      <c r="Q100" t="s">
        <v>120</v>
      </c>
      <c r="R100" t="s">
        <v>224</v>
      </c>
      <c r="S100">
        <v>93</v>
      </c>
    </row>
    <row r="101" spans="16:19" ht="15" x14ac:dyDescent="0.25">
      <c r="P101" t="s">
        <v>123</v>
      </c>
      <c r="Q101" t="s">
        <v>338</v>
      </c>
      <c r="R101" t="s">
        <v>358</v>
      </c>
      <c r="S101">
        <v>12</v>
      </c>
    </row>
    <row r="102" spans="16:19" ht="15" x14ac:dyDescent="0.25">
      <c r="P102" t="s">
        <v>123</v>
      </c>
      <c r="Q102" t="s">
        <v>138</v>
      </c>
      <c r="R102" t="s">
        <v>359</v>
      </c>
      <c r="S102">
        <v>15</v>
      </c>
    </row>
    <row r="103" spans="16:19" ht="15" x14ac:dyDescent="0.25">
      <c r="P103" t="s">
        <v>123</v>
      </c>
      <c r="Q103" t="s">
        <v>123</v>
      </c>
      <c r="R103" t="s">
        <v>329</v>
      </c>
      <c r="S103">
        <v>44</v>
      </c>
    </row>
    <row r="104" spans="16:19" ht="15" x14ac:dyDescent="0.25">
      <c r="P104" t="s">
        <v>165</v>
      </c>
      <c r="Q104" t="s">
        <v>112</v>
      </c>
      <c r="R104" t="s">
        <v>360</v>
      </c>
      <c r="S104">
        <v>46</v>
      </c>
    </row>
    <row r="105" spans="16:19" ht="15" x14ac:dyDescent="0.25">
      <c r="P105" t="s">
        <v>165</v>
      </c>
      <c r="Q105" t="s">
        <v>168</v>
      </c>
      <c r="R105" t="s">
        <v>286</v>
      </c>
      <c r="S105">
        <v>11</v>
      </c>
    </row>
    <row r="106" spans="16:19" ht="15" x14ac:dyDescent="0.25">
      <c r="P106" t="s">
        <v>133</v>
      </c>
      <c r="Q106" t="s">
        <v>112</v>
      </c>
      <c r="R106" t="s">
        <v>361</v>
      </c>
      <c r="S106">
        <v>9</v>
      </c>
    </row>
    <row r="107" spans="16:19" ht="15" x14ac:dyDescent="0.25">
      <c r="P107" t="s">
        <v>133</v>
      </c>
      <c r="Q107" t="s">
        <v>127</v>
      </c>
      <c r="R107" t="s">
        <v>240</v>
      </c>
      <c r="S107">
        <v>296</v>
      </c>
    </row>
    <row r="108" spans="16:19" ht="15" x14ac:dyDescent="0.25">
      <c r="P108" t="s">
        <v>133</v>
      </c>
      <c r="Q108" t="s">
        <v>131</v>
      </c>
      <c r="R108" t="s">
        <v>207</v>
      </c>
      <c r="S108">
        <v>163</v>
      </c>
    </row>
    <row r="109" spans="16:19" ht="15" x14ac:dyDescent="0.25">
      <c r="P109" t="s">
        <v>116</v>
      </c>
      <c r="Q109" t="s">
        <v>112</v>
      </c>
      <c r="R109" t="s">
        <v>229</v>
      </c>
      <c r="S109">
        <v>34</v>
      </c>
    </row>
    <row r="110" spans="16:19" ht="15" x14ac:dyDescent="0.25">
      <c r="P110" t="s">
        <v>116</v>
      </c>
      <c r="Q110" t="s">
        <v>124</v>
      </c>
      <c r="R110" t="s">
        <v>362</v>
      </c>
      <c r="S110">
        <v>7</v>
      </c>
    </row>
    <row r="111" spans="16:19" ht="15" x14ac:dyDescent="0.25">
      <c r="P111" t="s">
        <v>139</v>
      </c>
      <c r="Q111" t="s">
        <v>112</v>
      </c>
      <c r="R111" t="s">
        <v>212</v>
      </c>
      <c r="S111">
        <v>149</v>
      </c>
    </row>
    <row r="112" spans="16:19" ht="15" x14ac:dyDescent="0.25">
      <c r="P112" t="s">
        <v>139</v>
      </c>
      <c r="Q112" t="s">
        <v>124</v>
      </c>
      <c r="R112" t="s">
        <v>363</v>
      </c>
      <c r="S112">
        <v>7</v>
      </c>
    </row>
    <row r="113" spans="16:19" ht="15" x14ac:dyDescent="0.25">
      <c r="P113" t="s">
        <v>139</v>
      </c>
      <c r="Q113" t="s">
        <v>118</v>
      </c>
      <c r="R113" t="s">
        <v>364</v>
      </c>
      <c r="S113">
        <v>8</v>
      </c>
    </row>
    <row r="114" spans="16:19" ht="15" x14ac:dyDescent="0.25">
      <c r="P114" t="s">
        <v>139</v>
      </c>
      <c r="Q114" t="s">
        <v>137</v>
      </c>
      <c r="R114" t="s">
        <v>365</v>
      </c>
      <c r="S114">
        <v>9</v>
      </c>
    </row>
    <row r="115" spans="16:19" ht="15" x14ac:dyDescent="0.25">
      <c r="P115" t="s">
        <v>140</v>
      </c>
      <c r="Q115" t="s">
        <v>112</v>
      </c>
      <c r="R115" t="s">
        <v>237</v>
      </c>
      <c r="S115">
        <v>146</v>
      </c>
    </row>
    <row r="116" spans="16:19" ht="15" x14ac:dyDescent="0.25">
      <c r="P116" t="s">
        <v>135</v>
      </c>
      <c r="Q116" t="s">
        <v>131</v>
      </c>
      <c r="R116" t="s">
        <v>250</v>
      </c>
      <c r="S116">
        <v>92</v>
      </c>
    </row>
    <row r="117" spans="16:19" ht="15" x14ac:dyDescent="0.25">
      <c r="P117" t="s">
        <v>135</v>
      </c>
      <c r="Q117" t="s">
        <v>132</v>
      </c>
      <c r="R117" t="s">
        <v>208</v>
      </c>
      <c r="S117">
        <v>92</v>
      </c>
    </row>
    <row r="118" spans="16:19" ht="15" x14ac:dyDescent="0.25">
      <c r="P118" t="s">
        <v>134</v>
      </c>
      <c r="Q118" t="s">
        <v>129</v>
      </c>
      <c r="R118" t="s">
        <v>251</v>
      </c>
      <c r="S118">
        <v>105</v>
      </c>
    </row>
    <row r="119" spans="16:19" ht="15" x14ac:dyDescent="0.25">
      <c r="P119" t="s">
        <v>134</v>
      </c>
      <c r="Q119" t="s">
        <v>127</v>
      </c>
      <c r="R119" t="s">
        <v>252</v>
      </c>
      <c r="S119">
        <v>107</v>
      </c>
    </row>
    <row r="138" spans="16:19" ht="15" x14ac:dyDescent="0.25">
      <c r="P138"/>
      <c r="Q138"/>
      <c r="R138"/>
      <c r="S138"/>
    </row>
    <row r="139" spans="16:19" ht="15" x14ac:dyDescent="0.25">
      <c r="P139"/>
      <c r="Q139"/>
      <c r="R139"/>
      <c r="S139"/>
    </row>
    <row r="140" spans="16:19" ht="15" x14ac:dyDescent="0.25">
      <c r="P140"/>
      <c r="Q140"/>
      <c r="R140"/>
      <c r="S140"/>
    </row>
    <row r="141" spans="16:19" ht="15" x14ac:dyDescent="0.25">
      <c r="P141"/>
      <c r="Q141"/>
      <c r="R141"/>
      <c r="S141"/>
    </row>
    <row r="142" spans="16:19" ht="15" x14ac:dyDescent="0.25">
      <c r="P142"/>
      <c r="Q142"/>
      <c r="R142"/>
      <c r="S142"/>
    </row>
    <row r="143" spans="16:19" ht="15" x14ac:dyDescent="0.25">
      <c r="P143"/>
      <c r="Q143"/>
      <c r="R143"/>
      <c r="S143"/>
    </row>
    <row r="144" spans="16:19" ht="15" x14ac:dyDescent="0.25">
      <c r="P144"/>
      <c r="Q144"/>
      <c r="R144"/>
      <c r="S144"/>
    </row>
    <row r="145" spans="16:19" ht="15" x14ac:dyDescent="0.25">
      <c r="P145"/>
      <c r="Q145"/>
      <c r="R145"/>
      <c r="S145"/>
    </row>
    <row r="146" spans="16:19" ht="15" x14ac:dyDescent="0.25">
      <c r="P146"/>
      <c r="Q146"/>
      <c r="R146"/>
      <c r="S146"/>
    </row>
    <row r="147" spans="16:19" ht="15" x14ac:dyDescent="0.25">
      <c r="P147"/>
      <c r="Q147"/>
      <c r="R147"/>
      <c r="S147"/>
    </row>
    <row r="148" spans="16:19" ht="15" x14ac:dyDescent="0.25">
      <c r="P148"/>
      <c r="Q148"/>
      <c r="R148"/>
      <c r="S148"/>
    </row>
    <row r="149" spans="16:19" ht="15" x14ac:dyDescent="0.25">
      <c r="P149"/>
      <c r="Q149"/>
      <c r="R149"/>
      <c r="S149"/>
    </row>
    <row r="150" spans="16:19" ht="15" x14ac:dyDescent="0.25">
      <c r="P150"/>
      <c r="Q150"/>
      <c r="R150"/>
      <c r="S150"/>
    </row>
    <row r="151" spans="16:19" ht="15" x14ac:dyDescent="0.25">
      <c r="P151"/>
      <c r="Q151"/>
      <c r="R151"/>
      <c r="S151"/>
    </row>
    <row r="152" spans="16:19" ht="15" x14ac:dyDescent="0.25">
      <c r="P152"/>
      <c r="Q152"/>
      <c r="R152"/>
      <c r="S152"/>
    </row>
    <row r="153" spans="16:19" ht="15" x14ac:dyDescent="0.25">
      <c r="P153"/>
      <c r="Q153"/>
      <c r="R153"/>
      <c r="S153"/>
    </row>
    <row r="154" spans="16:19" ht="15" x14ac:dyDescent="0.25">
      <c r="P154"/>
      <c r="Q154"/>
      <c r="R154"/>
      <c r="S154"/>
    </row>
    <row r="155" spans="16:19" ht="15" x14ac:dyDescent="0.25">
      <c r="P155"/>
      <c r="Q155"/>
      <c r="R155"/>
      <c r="S155"/>
    </row>
    <row r="156" spans="16:19" ht="15" x14ac:dyDescent="0.25">
      <c r="P156"/>
      <c r="Q156"/>
      <c r="R156"/>
      <c r="S156"/>
    </row>
    <row r="157" spans="16:19" ht="15" x14ac:dyDescent="0.25">
      <c r="P157"/>
      <c r="Q157"/>
      <c r="R157"/>
      <c r="S157"/>
    </row>
    <row r="158" spans="16:19" ht="15" x14ac:dyDescent="0.25">
      <c r="P158"/>
      <c r="Q158"/>
      <c r="R158"/>
      <c r="S158"/>
    </row>
    <row r="159" spans="16:19" ht="15" x14ac:dyDescent="0.25">
      <c r="P159"/>
      <c r="Q159"/>
      <c r="R159"/>
      <c r="S159"/>
    </row>
    <row r="160" spans="16:19" ht="15" x14ac:dyDescent="0.25">
      <c r="P160"/>
      <c r="Q160"/>
      <c r="R160"/>
      <c r="S160"/>
    </row>
    <row r="161" spans="16:19" ht="15" x14ac:dyDescent="0.25">
      <c r="P161"/>
      <c r="Q161"/>
      <c r="R161"/>
      <c r="S161"/>
    </row>
    <row r="162" spans="16:19" ht="15" x14ac:dyDescent="0.25">
      <c r="P162"/>
      <c r="Q162"/>
      <c r="R162"/>
      <c r="S162"/>
    </row>
    <row r="163" spans="16:19" ht="15" x14ac:dyDescent="0.25">
      <c r="P163"/>
      <c r="Q163"/>
      <c r="R163"/>
      <c r="S163"/>
    </row>
    <row r="164" spans="16:19" ht="15" x14ac:dyDescent="0.25">
      <c r="P164"/>
      <c r="Q164"/>
      <c r="R164"/>
      <c r="S164"/>
    </row>
    <row r="165" spans="16:19" ht="15" x14ac:dyDescent="0.25">
      <c r="P165"/>
      <c r="Q165"/>
      <c r="R165"/>
      <c r="S165"/>
    </row>
    <row r="166" spans="16:19" ht="15" x14ac:dyDescent="0.25">
      <c r="P166"/>
      <c r="Q166"/>
      <c r="R166"/>
      <c r="S166"/>
    </row>
    <row r="167" spans="16:19" ht="15" x14ac:dyDescent="0.25">
      <c r="P167"/>
      <c r="Q167"/>
      <c r="R167"/>
      <c r="S167"/>
    </row>
    <row r="168" spans="16:19" ht="15" x14ac:dyDescent="0.25">
      <c r="P168"/>
      <c r="Q168"/>
      <c r="R168"/>
      <c r="S168"/>
    </row>
    <row r="169" spans="16:19" ht="15" x14ac:dyDescent="0.25">
      <c r="P169"/>
      <c r="Q169"/>
      <c r="R169"/>
      <c r="S169"/>
    </row>
    <row r="170" spans="16:19" ht="15" x14ac:dyDescent="0.25">
      <c r="P170"/>
      <c r="Q170"/>
      <c r="R170"/>
      <c r="S170"/>
    </row>
    <row r="171" spans="16:19" ht="15" x14ac:dyDescent="0.25">
      <c r="P171"/>
      <c r="Q171"/>
      <c r="R171"/>
      <c r="S171"/>
    </row>
    <row r="172" spans="16:19" ht="15" x14ac:dyDescent="0.25">
      <c r="P172"/>
      <c r="Q172"/>
      <c r="R172"/>
      <c r="S172"/>
    </row>
    <row r="173" spans="16:19" ht="15" x14ac:dyDescent="0.25">
      <c r="P173"/>
      <c r="Q173"/>
      <c r="R173"/>
      <c r="S173"/>
    </row>
    <row r="174" spans="16:19" ht="15" x14ac:dyDescent="0.25">
      <c r="P174"/>
      <c r="Q174"/>
      <c r="R174"/>
      <c r="S174"/>
    </row>
    <row r="175" spans="16:19" ht="15" x14ac:dyDescent="0.25">
      <c r="P175"/>
      <c r="Q175"/>
      <c r="R175"/>
      <c r="S175"/>
    </row>
    <row r="176" spans="16:19" ht="15" x14ac:dyDescent="0.25">
      <c r="P176"/>
      <c r="Q176"/>
      <c r="R176"/>
      <c r="S176"/>
    </row>
    <row r="177" spans="16:19" ht="15" x14ac:dyDescent="0.25">
      <c r="P177"/>
      <c r="Q177"/>
      <c r="R177"/>
      <c r="S177"/>
    </row>
    <row r="178" spans="16:19" ht="15" x14ac:dyDescent="0.25">
      <c r="P178"/>
      <c r="Q178"/>
      <c r="R178"/>
      <c r="S178"/>
    </row>
    <row r="179" spans="16:19" ht="15" x14ac:dyDescent="0.25">
      <c r="P179"/>
      <c r="Q179"/>
      <c r="R179"/>
      <c r="S179"/>
    </row>
    <row r="180" spans="16:19" ht="15" x14ac:dyDescent="0.25">
      <c r="P180"/>
      <c r="Q180"/>
      <c r="R180"/>
      <c r="S180"/>
    </row>
    <row r="181" spans="16:19" ht="15" x14ac:dyDescent="0.25">
      <c r="P181"/>
      <c r="Q181"/>
      <c r="R181"/>
      <c r="S181"/>
    </row>
    <row r="182" spans="16:19" ht="15" x14ac:dyDescent="0.25">
      <c r="P182"/>
      <c r="Q182"/>
      <c r="R182"/>
      <c r="S182"/>
    </row>
    <row r="183" spans="16:19" ht="15" x14ac:dyDescent="0.25">
      <c r="P183"/>
      <c r="Q183"/>
      <c r="R183"/>
      <c r="S183"/>
    </row>
    <row r="184" spans="16:19" ht="15" x14ac:dyDescent="0.25">
      <c r="P184"/>
      <c r="Q184"/>
      <c r="R184"/>
      <c r="S184"/>
    </row>
    <row r="185" spans="16:19" ht="15" x14ac:dyDescent="0.25">
      <c r="P185"/>
      <c r="Q185"/>
      <c r="R185"/>
      <c r="S185"/>
    </row>
    <row r="186" spans="16:19" ht="15" x14ac:dyDescent="0.25">
      <c r="P186"/>
      <c r="Q186"/>
      <c r="R186"/>
      <c r="S186"/>
    </row>
    <row r="187" spans="16:19" ht="15" x14ac:dyDescent="0.25">
      <c r="P187"/>
      <c r="Q187"/>
      <c r="R187"/>
      <c r="S187"/>
    </row>
    <row r="188" spans="16:19" ht="15" x14ac:dyDescent="0.25">
      <c r="P188"/>
      <c r="Q188"/>
      <c r="R188"/>
      <c r="S188"/>
    </row>
    <row r="189" spans="16:19" ht="15" x14ac:dyDescent="0.25">
      <c r="P189"/>
      <c r="Q189"/>
      <c r="R189"/>
      <c r="S189"/>
    </row>
    <row r="190" spans="16:19" ht="15" x14ac:dyDescent="0.25">
      <c r="P190"/>
      <c r="Q190"/>
      <c r="R190"/>
      <c r="S190"/>
    </row>
    <row r="191" spans="16:19" ht="15" x14ac:dyDescent="0.25">
      <c r="P191"/>
      <c r="Q191"/>
      <c r="R191"/>
      <c r="S191"/>
    </row>
    <row r="192" spans="16:19" ht="15" x14ac:dyDescent="0.25">
      <c r="P192"/>
      <c r="Q192"/>
      <c r="R192"/>
      <c r="S192"/>
    </row>
    <row r="193" spans="16:19" ht="15" x14ac:dyDescent="0.25">
      <c r="P193"/>
      <c r="Q193"/>
      <c r="R193"/>
      <c r="S193"/>
    </row>
    <row r="194" spans="16:19" ht="15" x14ac:dyDescent="0.25">
      <c r="P194"/>
      <c r="Q194"/>
      <c r="R194"/>
      <c r="S194"/>
    </row>
    <row r="195" spans="16:19" ht="15" x14ac:dyDescent="0.25">
      <c r="P195"/>
      <c r="Q195"/>
      <c r="R195"/>
      <c r="S195"/>
    </row>
    <row r="196" spans="16:19" ht="15" x14ac:dyDescent="0.25">
      <c r="P196"/>
      <c r="Q196"/>
      <c r="R196"/>
      <c r="S196"/>
    </row>
    <row r="197" spans="16:19" ht="15" x14ac:dyDescent="0.25">
      <c r="P197"/>
      <c r="Q197"/>
      <c r="R197"/>
      <c r="S197"/>
    </row>
    <row r="198" spans="16:19" ht="15" x14ac:dyDescent="0.25">
      <c r="P198"/>
      <c r="Q198"/>
      <c r="R198"/>
      <c r="S198"/>
    </row>
    <row r="199" spans="16:19" ht="15" x14ac:dyDescent="0.25">
      <c r="P199"/>
      <c r="Q199"/>
      <c r="R199"/>
      <c r="S199"/>
    </row>
    <row r="200" spans="16:19" ht="15" x14ac:dyDescent="0.25">
      <c r="P200"/>
      <c r="Q200"/>
      <c r="R200"/>
      <c r="S200"/>
    </row>
    <row r="201" spans="16:19" ht="15" x14ac:dyDescent="0.25">
      <c r="P201"/>
      <c r="Q201"/>
      <c r="R201"/>
      <c r="S201"/>
    </row>
    <row r="202" spans="16:19" ht="15" x14ac:dyDescent="0.25">
      <c r="P202"/>
      <c r="Q202"/>
      <c r="R202"/>
      <c r="S202"/>
    </row>
    <row r="203" spans="16:19" ht="15" x14ac:dyDescent="0.25">
      <c r="P203"/>
      <c r="Q203"/>
      <c r="R203"/>
      <c r="S203"/>
    </row>
    <row r="204" spans="16:19" ht="15" x14ac:dyDescent="0.25">
      <c r="P204"/>
      <c r="Q204"/>
      <c r="R204"/>
      <c r="S204"/>
    </row>
    <row r="205" spans="16:19" ht="15" x14ac:dyDescent="0.25">
      <c r="P205"/>
      <c r="Q205"/>
      <c r="R205"/>
      <c r="S205"/>
    </row>
    <row r="206" spans="16:19" ht="15" x14ac:dyDescent="0.25">
      <c r="P206"/>
      <c r="Q206"/>
      <c r="R206"/>
      <c r="S206"/>
    </row>
    <row r="207" spans="16:19" ht="15" x14ac:dyDescent="0.25">
      <c r="P207"/>
      <c r="Q207"/>
      <c r="R207"/>
      <c r="S207"/>
    </row>
    <row r="208" spans="16:19" ht="15" x14ac:dyDescent="0.25">
      <c r="P208"/>
      <c r="Q208"/>
      <c r="R208"/>
      <c r="S208"/>
    </row>
    <row r="209" spans="16:19" ht="15" x14ac:dyDescent="0.25">
      <c r="P209"/>
      <c r="Q209"/>
      <c r="R209"/>
      <c r="S209"/>
    </row>
    <row r="210" spans="16:19" ht="15" x14ac:dyDescent="0.25">
      <c r="P210"/>
      <c r="Q210"/>
      <c r="R210"/>
      <c r="S210"/>
    </row>
    <row r="211" spans="16:19" ht="15" x14ac:dyDescent="0.25">
      <c r="P211"/>
      <c r="Q211"/>
      <c r="R211"/>
      <c r="S211"/>
    </row>
    <row r="212" spans="16:19" ht="15" x14ac:dyDescent="0.25">
      <c r="P212"/>
      <c r="Q212"/>
      <c r="R212"/>
      <c r="S212"/>
    </row>
    <row r="213" spans="16:19" ht="15" x14ac:dyDescent="0.25">
      <c r="P213"/>
      <c r="Q213"/>
      <c r="R213"/>
      <c r="S213"/>
    </row>
    <row r="214" spans="16:19" ht="15" x14ac:dyDescent="0.25">
      <c r="P214"/>
      <c r="Q214"/>
      <c r="R214"/>
      <c r="S214"/>
    </row>
    <row r="215" spans="16:19" ht="15" x14ac:dyDescent="0.25">
      <c r="P215"/>
      <c r="Q215"/>
      <c r="R215"/>
      <c r="S215"/>
    </row>
    <row r="216" spans="16:19" ht="15" x14ac:dyDescent="0.25">
      <c r="P216"/>
      <c r="Q216"/>
      <c r="R216"/>
      <c r="S216"/>
    </row>
    <row r="217" spans="16:19" ht="15" x14ac:dyDescent="0.25">
      <c r="P217"/>
      <c r="Q217"/>
      <c r="R217"/>
      <c r="S217"/>
    </row>
    <row r="218" spans="16:19" ht="15" x14ac:dyDescent="0.25">
      <c r="P218"/>
      <c r="Q218"/>
      <c r="R218"/>
      <c r="S218"/>
    </row>
    <row r="219" spans="16:19" ht="15" x14ac:dyDescent="0.25">
      <c r="P219"/>
      <c r="Q219"/>
      <c r="R219"/>
      <c r="S219"/>
    </row>
    <row r="220" spans="16:19" ht="15" x14ac:dyDescent="0.25">
      <c r="P220"/>
      <c r="Q220"/>
      <c r="R220"/>
      <c r="S220"/>
    </row>
    <row r="221" spans="16:19" ht="15" x14ac:dyDescent="0.25">
      <c r="P221"/>
      <c r="Q221"/>
      <c r="R221"/>
      <c r="S221"/>
    </row>
    <row r="222" spans="16:19" ht="15" x14ac:dyDescent="0.25">
      <c r="P222"/>
      <c r="Q222"/>
      <c r="R222"/>
      <c r="S222"/>
    </row>
    <row r="223" spans="16:19" ht="15" x14ac:dyDescent="0.25">
      <c r="P223"/>
      <c r="Q223"/>
      <c r="R223"/>
      <c r="S223"/>
    </row>
    <row r="224" spans="16:19" ht="15" x14ac:dyDescent="0.25">
      <c r="P224"/>
      <c r="Q224"/>
      <c r="R224"/>
      <c r="S224"/>
    </row>
    <row r="225" spans="16:19" ht="15" x14ac:dyDescent="0.25">
      <c r="P225"/>
      <c r="Q225"/>
      <c r="R225"/>
      <c r="S225"/>
    </row>
    <row r="226" spans="16:19" ht="15" x14ac:dyDescent="0.25">
      <c r="P226"/>
      <c r="Q226"/>
      <c r="R226"/>
      <c r="S226"/>
    </row>
    <row r="227" spans="16:19" ht="15" x14ac:dyDescent="0.25">
      <c r="P227"/>
      <c r="Q227"/>
      <c r="R227"/>
      <c r="S227"/>
    </row>
    <row r="228" spans="16:19" ht="15" x14ac:dyDescent="0.25">
      <c r="P228"/>
      <c r="Q228"/>
      <c r="R228"/>
      <c r="S228"/>
    </row>
    <row r="229" spans="16:19" ht="15" x14ac:dyDescent="0.25">
      <c r="P229"/>
      <c r="Q229"/>
      <c r="R229"/>
      <c r="S229"/>
    </row>
    <row r="230" spans="16:19" ht="15" x14ac:dyDescent="0.25">
      <c r="P230"/>
      <c r="Q230"/>
      <c r="R230"/>
      <c r="S230"/>
    </row>
    <row r="231" spans="16:19" ht="15" x14ac:dyDescent="0.25">
      <c r="P231"/>
      <c r="Q231"/>
      <c r="R231"/>
      <c r="S231"/>
    </row>
    <row r="232" spans="16:19" ht="15" x14ac:dyDescent="0.25">
      <c r="P232"/>
      <c r="Q232"/>
      <c r="R232"/>
      <c r="S232"/>
    </row>
    <row r="233" spans="16:19" ht="15" x14ac:dyDescent="0.25">
      <c r="P233"/>
      <c r="Q233"/>
      <c r="R233"/>
      <c r="S233"/>
    </row>
    <row r="234" spans="16:19" ht="15" x14ac:dyDescent="0.25">
      <c r="P234"/>
      <c r="Q234"/>
      <c r="R234"/>
      <c r="S234"/>
    </row>
    <row r="235" spans="16:19" ht="15" x14ac:dyDescent="0.25">
      <c r="P235"/>
      <c r="Q235"/>
      <c r="R235"/>
      <c r="S235"/>
    </row>
    <row r="236" spans="16:19" ht="15" x14ac:dyDescent="0.25">
      <c r="P236"/>
      <c r="Q236"/>
      <c r="R236"/>
      <c r="S236"/>
    </row>
    <row r="237" spans="16:19" ht="15" x14ac:dyDescent="0.25">
      <c r="P237"/>
      <c r="Q237"/>
      <c r="R237"/>
      <c r="S237"/>
    </row>
    <row r="238" spans="16:19" ht="15" x14ac:dyDescent="0.25">
      <c r="P238"/>
      <c r="Q238"/>
      <c r="R238"/>
      <c r="S238"/>
    </row>
    <row r="239" spans="16:19" ht="15" x14ac:dyDescent="0.25">
      <c r="P239"/>
      <c r="Q239"/>
      <c r="R239"/>
      <c r="S239"/>
    </row>
    <row r="240" spans="16:19" ht="15" x14ac:dyDescent="0.25">
      <c r="P240"/>
      <c r="Q240"/>
      <c r="R240"/>
      <c r="S240"/>
    </row>
    <row r="241" spans="16:19" ht="15" x14ac:dyDescent="0.25">
      <c r="P241"/>
      <c r="Q241"/>
      <c r="R241"/>
      <c r="S241"/>
    </row>
    <row r="242" spans="16:19" ht="15" x14ac:dyDescent="0.25">
      <c r="P242"/>
      <c r="Q242"/>
      <c r="R242"/>
      <c r="S242"/>
    </row>
    <row r="243" spans="16:19" ht="15" x14ac:dyDescent="0.25">
      <c r="P243"/>
      <c r="Q243"/>
      <c r="R243"/>
      <c r="S243"/>
    </row>
    <row r="244" spans="16:19" ht="15" x14ac:dyDescent="0.25">
      <c r="P244"/>
      <c r="Q244"/>
      <c r="R244"/>
      <c r="S244"/>
    </row>
    <row r="245" spans="16:19" ht="15" x14ac:dyDescent="0.25">
      <c r="P245"/>
      <c r="Q245"/>
      <c r="R245"/>
      <c r="S245"/>
    </row>
    <row r="246" spans="16:19" ht="15" x14ac:dyDescent="0.25">
      <c r="P246"/>
      <c r="Q246"/>
      <c r="R246"/>
      <c r="S246"/>
    </row>
    <row r="247" spans="16:19" ht="15" x14ac:dyDescent="0.25">
      <c r="P247"/>
      <c r="Q247"/>
      <c r="R247"/>
      <c r="S247"/>
    </row>
    <row r="248" spans="16:19" ht="15" x14ac:dyDescent="0.25">
      <c r="P248"/>
      <c r="Q248"/>
      <c r="R248"/>
      <c r="S248"/>
    </row>
    <row r="249" spans="16:19" ht="15" x14ac:dyDescent="0.25">
      <c r="P249"/>
      <c r="Q249"/>
      <c r="R249"/>
      <c r="S249"/>
    </row>
    <row r="250" spans="16:19" ht="15" x14ac:dyDescent="0.25">
      <c r="P250"/>
      <c r="Q250"/>
      <c r="R250"/>
      <c r="S250"/>
    </row>
    <row r="251" spans="16:19" ht="15" x14ac:dyDescent="0.25">
      <c r="P251"/>
      <c r="Q251"/>
      <c r="R251"/>
      <c r="S251"/>
    </row>
    <row r="252" spans="16:19" ht="15" x14ac:dyDescent="0.25">
      <c r="P252"/>
      <c r="Q252"/>
      <c r="R252"/>
      <c r="S252"/>
    </row>
    <row r="253" spans="16:19" ht="15" x14ac:dyDescent="0.25">
      <c r="P253"/>
      <c r="Q253"/>
      <c r="R253"/>
      <c r="S253"/>
    </row>
    <row r="254" spans="16:19" ht="15" x14ac:dyDescent="0.25">
      <c r="P254"/>
      <c r="Q254"/>
      <c r="R254"/>
      <c r="S254"/>
    </row>
    <row r="255" spans="16:19" ht="15" x14ac:dyDescent="0.25">
      <c r="P255"/>
      <c r="Q255"/>
      <c r="R255"/>
      <c r="S255"/>
    </row>
    <row r="256" spans="16:19" ht="15" x14ac:dyDescent="0.25">
      <c r="P256"/>
      <c r="Q256"/>
      <c r="R256"/>
      <c r="S256"/>
    </row>
    <row r="257" spans="16:19" ht="15" x14ac:dyDescent="0.25">
      <c r="P257"/>
      <c r="Q257"/>
      <c r="R257"/>
      <c r="S257"/>
    </row>
    <row r="258" spans="16:19" ht="15" x14ac:dyDescent="0.25">
      <c r="P258"/>
      <c r="Q258"/>
      <c r="R258"/>
      <c r="S258"/>
    </row>
    <row r="259" spans="16:19" ht="15" x14ac:dyDescent="0.25">
      <c r="P259"/>
      <c r="Q259"/>
      <c r="R259"/>
      <c r="S259"/>
    </row>
    <row r="260" spans="16:19" ht="15" x14ac:dyDescent="0.25">
      <c r="P260"/>
      <c r="Q260"/>
      <c r="R260"/>
      <c r="S260"/>
    </row>
    <row r="261" spans="16:19" ht="15" x14ac:dyDescent="0.25">
      <c r="P261"/>
      <c r="Q261"/>
      <c r="R261"/>
      <c r="S261"/>
    </row>
    <row r="262" spans="16:19" ht="15" x14ac:dyDescent="0.25">
      <c r="P262"/>
      <c r="Q262"/>
      <c r="R262"/>
      <c r="S262"/>
    </row>
    <row r="263" spans="16:19" ht="15" x14ac:dyDescent="0.25">
      <c r="P263"/>
      <c r="Q263"/>
      <c r="R263"/>
      <c r="S263"/>
    </row>
    <row r="264" spans="16:19" ht="15" x14ac:dyDescent="0.25">
      <c r="P264"/>
      <c r="Q264"/>
      <c r="R264"/>
      <c r="S264"/>
    </row>
    <row r="265" spans="16:19" ht="15" x14ac:dyDescent="0.25">
      <c r="P265"/>
      <c r="Q265"/>
      <c r="R265"/>
      <c r="S265"/>
    </row>
    <row r="266" spans="16:19" ht="15" x14ac:dyDescent="0.25">
      <c r="P266"/>
      <c r="Q266"/>
      <c r="R266"/>
      <c r="S266"/>
    </row>
    <row r="267" spans="16:19" ht="15" x14ac:dyDescent="0.25">
      <c r="P267"/>
      <c r="Q267"/>
      <c r="R267"/>
      <c r="S267"/>
    </row>
    <row r="268" spans="16:19" ht="15" x14ac:dyDescent="0.25">
      <c r="P268"/>
      <c r="Q268"/>
      <c r="R268"/>
      <c r="S268"/>
    </row>
    <row r="269" spans="16:19" ht="15" x14ac:dyDescent="0.25">
      <c r="P269"/>
      <c r="Q269"/>
      <c r="R269"/>
      <c r="S269"/>
    </row>
    <row r="270" spans="16:19" ht="15" x14ac:dyDescent="0.25">
      <c r="P270"/>
      <c r="Q270"/>
      <c r="R270"/>
      <c r="S270"/>
    </row>
    <row r="271" spans="16:19" ht="15" x14ac:dyDescent="0.25">
      <c r="P271"/>
      <c r="Q271"/>
      <c r="R271"/>
      <c r="S271"/>
    </row>
    <row r="272" spans="16:19" ht="15" x14ac:dyDescent="0.25">
      <c r="P272"/>
      <c r="Q272"/>
      <c r="R272"/>
      <c r="S272"/>
    </row>
    <row r="273" spans="16:19" ht="15" x14ac:dyDescent="0.25">
      <c r="P273"/>
      <c r="Q273"/>
      <c r="R273"/>
      <c r="S273"/>
    </row>
    <row r="274" spans="16:19" ht="15" x14ac:dyDescent="0.25">
      <c r="P274"/>
      <c r="Q274"/>
      <c r="R274"/>
      <c r="S274"/>
    </row>
    <row r="275" spans="16:19" ht="15" x14ac:dyDescent="0.25">
      <c r="P275"/>
      <c r="Q275"/>
      <c r="R275"/>
      <c r="S275"/>
    </row>
    <row r="276" spans="16:19" ht="15" x14ac:dyDescent="0.25">
      <c r="P276"/>
      <c r="Q276"/>
      <c r="R276"/>
      <c r="S276"/>
    </row>
    <row r="277" spans="16:19" ht="15" x14ac:dyDescent="0.25">
      <c r="P277"/>
      <c r="Q277"/>
      <c r="R277"/>
      <c r="S277"/>
    </row>
    <row r="278" spans="16:19" ht="15" x14ac:dyDescent="0.25">
      <c r="P278"/>
      <c r="Q278"/>
      <c r="R278"/>
      <c r="S278"/>
    </row>
    <row r="279" spans="16:19" ht="15" x14ac:dyDescent="0.25">
      <c r="P279"/>
      <c r="Q279"/>
      <c r="R279"/>
      <c r="S279"/>
    </row>
    <row r="280" spans="16:19" ht="15" x14ac:dyDescent="0.25">
      <c r="P280"/>
      <c r="Q280"/>
      <c r="R280"/>
      <c r="S280"/>
    </row>
    <row r="281" spans="16:19" ht="15" x14ac:dyDescent="0.25">
      <c r="P281"/>
      <c r="Q281"/>
      <c r="R281"/>
      <c r="S281"/>
    </row>
    <row r="282" spans="16:19" ht="15" x14ac:dyDescent="0.25">
      <c r="P282"/>
      <c r="Q282"/>
      <c r="R282"/>
      <c r="S282"/>
    </row>
    <row r="283" spans="16:19" ht="15" x14ac:dyDescent="0.25">
      <c r="P283"/>
      <c r="Q283"/>
      <c r="R283"/>
      <c r="S283"/>
    </row>
    <row r="284" spans="16:19" ht="15" x14ac:dyDescent="0.25">
      <c r="P284"/>
      <c r="Q284"/>
      <c r="R284"/>
      <c r="S284"/>
    </row>
    <row r="285" spans="16:19" ht="15" x14ac:dyDescent="0.25">
      <c r="P285"/>
      <c r="Q285"/>
      <c r="R285"/>
      <c r="S285"/>
    </row>
    <row r="286" spans="16:19" ht="15" x14ac:dyDescent="0.25">
      <c r="P286"/>
      <c r="Q286"/>
      <c r="R286"/>
      <c r="S286"/>
    </row>
    <row r="287" spans="16:19" ht="15" x14ac:dyDescent="0.25">
      <c r="P287"/>
      <c r="Q287"/>
      <c r="R287"/>
      <c r="S287"/>
    </row>
    <row r="288" spans="16:19" ht="15" x14ac:dyDescent="0.25">
      <c r="P288"/>
      <c r="Q288"/>
      <c r="R288"/>
      <c r="S288"/>
    </row>
    <row r="289" spans="16:19" ht="15" x14ac:dyDescent="0.25">
      <c r="P289"/>
      <c r="Q289"/>
      <c r="R289"/>
      <c r="S289"/>
    </row>
    <row r="290" spans="16:19" ht="15" x14ac:dyDescent="0.25">
      <c r="P290"/>
      <c r="Q290"/>
      <c r="R290"/>
      <c r="S290"/>
    </row>
    <row r="291" spans="16:19" ht="15" x14ac:dyDescent="0.25">
      <c r="P291"/>
      <c r="Q291"/>
      <c r="R291"/>
      <c r="S291"/>
    </row>
    <row r="292" spans="16:19" ht="15" x14ac:dyDescent="0.25">
      <c r="P292"/>
      <c r="Q292"/>
      <c r="R292"/>
      <c r="S292"/>
    </row>
    <row r="293" spans="16:19" ht="15" x14ac:dyDescent="0.25">
      <c r="P293"/>
      <c r="Q293"/>
      <c r="R293"/>
      <c r="S293"/>
    </row>
    <row r="294" spans="16:19" ht="15" x14ac:dyDescent="0.25">
      <c r="P294"/>
      <c r="Q294"/>
      <c r="R294"/>
      <c r="S294"/>
    </row>
    <row r="295" spans="16:19" ht="15" x14ac:dyDescent="0.25">
      <c r="P295"/>
      <c r="Q295"/>
      <c r="R295"/>
      <c r="S295"/>
    </row>
    <row r="296" spans="16:19" ht="15" x14ac:dyDescent="0.25">
      <c r="P296"/>
      <c r="Q296"/>
      <c r="R296"/>
      <c r="S296"/>
    </row>
    <row r="297" spans="16:19" ht="15" x14ac:dyDescent="0.25">
      <c r="P297"/>
      <c r="Q297"/>
      <c r="R297"/>
      <c r="S297"/>
    </row>
    <row r="298" spans="16:19" ht="15" x14ac:dyDescent="0.25">
      <c r="P298"/>
      <c r="Q298"/>
      <c r="R298"/>
      <c r="S298"/>
    </row>
    <row r="299" spans="16:19" ht="15" x14ac:dyDescent="0.25">
      <c r="P299"/>
      <c r="Q299"/>
      <c r="R299"/>
      <c r="S299"/>
    </row>
    <row r="300" spans="16:19" ht="15" x14ac:dyDescent="0.25">
      <c r="P300"/>
      <c r="Q300"/>
      <c r="R300"/>
      <c r="S300"/>
    </row>
    <row r="301" spans="16:19" ht="15" x14ac:dyDescent="0.25">
      <c r="P301"/>
      <c r="Q301"/>
      <c r="R301"/>
      <c r="S301"/>
    </row>
    <row r="302" spans="16:19" ht="15" x14ac:dyDescent="0.25">
      <c r="P302"/>
      <c r="Q302"/>
      <c r="R302"/>
      <c r="S302"/>
    </row>
    <row r="303" spans="16:19" ht="15" x14ac:dyDescent="0.25">
      <c r="P303"/>
      <c r="Q303"/>
      <c r="R303"/>
      <c r="S303"/>
    </row>
    <row r="304" spans="16:19" ht="15" x14ac:dyDescent="0.25">
      <c r="P304"/>
      <c r="Q304"/>
      <c r="R304"/>
      <c r="S304"/>
    </row>
    <row r="305" spans="16:19" ht="15" x14ac:dyDescent="0.25">
      <c r="P305"/>
      <c r="Q305"/>
      <c r="R305"/>
      <c r="S305"/>
    </row>
    <row r="306" spans="16:19" ht="15" x14ac:dyDescent="0.25">
      <c r="P306"/>
      <c r="Q306"/>
      <c r="R306"/>
      <c r="S306"/>
    </row>
    <row r="307" spans="16:19" ht="15" x14ac:dyDescent="0.25">
      <c r="P307"/>
      <c r="Q307"/>
      <c r="R307"/>
      <c r="S307"/>
    </row>
    <row r="308" spans="16:19" ht="15" x14ac:dyDescent="0.25">
      <c r="P308"/>
      <c r="Q308"/>
      <c r="R308"/>
      <c r="S308"/>
    </row>
    <row r="309" spans="16:19" ht="15" x14ac:dyDescent="0.25">
      <c r="P309"/>
      <c r="Q309"/>
      <c r="R309"/>
      <c r="S309"/>
    </row>
    <row r="310" spans="16:19" ht="15" x14ac:dyDescent="0.25">
      <c r="P310"/>
      <c r="Q310"/>
      <c r="R310"/>
      <c r="S310"/>
    </row>
    <row r="311" spans="16:19" ht="15" x14ac:dyDescent="0.25">
      <c r="P311"/>
      <c r="Q311"/>
      <c r="R311"/>
      <c r="S311"/>
    </row>
    <row r="312" spans="16:19" ht="15" x14ac:dyDescent="0.25">
      <c r="P312"/>
      <c r="Q312"/>
      <c r="R312"/>
      <c r="S312"/>
    </row>
    <row r="313" spans="16:19" ht="15" x14ac:dyDescent="0.25">
      <c r="P313"/>
      <c r="Q313"/>
      <c r="R313"/>
      <c r="S313"/>
    </row>
    <row r="314" spans="16:19" ht="15" x14ac:dyDescent="0.25">
      <c r="P314"/>
      <c r="Q314"/>
      <c r="R314"/>
      <c r="S314"/>
    </row>
    <row r="315" spans="16:19" ht="15" x14ac:dyDescent="0.25">
      <c r="P315"/>
      <c r="Q315"/>
      <c r="R315"/>
      <c r="S315"/>
    </row>
    <row r="316" spans="16:19" ht="15" x14ac:dyDescent="0.25">
      <c r="P316"/>
      <c r="Q316"/>
      <c r="R316"/>
      <c r="S316"/>
    </row>
    <row r="317" spans="16:19" ht="15" x14ac:dyDescent="0.25">
      <c r="P317"/>
      <c r="Q317"/>
      <c r="R317"/>
      <c r="S317"/>
    </row>
    <row r="318" spans="16:19" ht="15" x14ac:dyDescent="0.25">
      <c r="P318"/>
      <c r="Q318"/>
      <c r="R318"/>
      <c r="S318"/>
    </row>
    <row r="319" spans="16:19" ht="15" x14ac:dyDescent="0.25">
      <c r="P319"/>
      <c r="Q319"/>
      <c r="R319"/>
      <c r="S319"/>
    </row>
    <row r="320" spans="16:19" ht="15" x14ac:dyDescent="0.25">
      <c r="P320"/>
      <c r="Q320"/>
      <c r="R320"/>
      <c r="S320"/>
    </row>
    <row r="321" spans="16:19" ht="15" x14ac:dyDescent="0.25">
      <c r="P321"/>
      <c r="Q321"/>
      <c r="R321"/>
      <c r="S321"/>
    </row>
    <row r="322" spans="16:19" ht="15" x14ac:dyDescent="0.25">
      <c r="P322"/>
      <c r="Q322"/>
      <c r="R322"/>
      <c r="S322"/>
    </row>
    <row r="323" spans="16:19" ht="15" x14ac:dyDescent="0.25">
      <c r="P323"/>
      <c r="Q323"/>
      <c r="R323"/>
      <c r="S323"/>
    </row>
    <row r="324" spans="16:19" ht="15" x14ac:dyDescent="0.25">
      <c r="P324"/>
      <c r="Q324"/>
      <c r="R324"/>
      <c r="S324"/>
    </row>
    <row r="325" spans="16:19" ht="15" x14ac:dyDescent="0.25">
      <c r="P325"/>
      <c r="Q325"/>
      <c r="R325"/>
      <c r="S325"/>
    </row>
    <row r="326" spans="16:19" ht="15" x14ac:dyDescent="0.25">
      <c r="P326"/>
      <c r="Q326"/>
      <c r="R326"/>
      <c r="S326"/>
    </row>
    <row r="327" spans="16:19" ht="15" x14ac:dyDescent="0.25">
      <c r="P327"/>
      <c r="Q327"/>
      <c r="R327"/>
      <c r="S327"/>
    </row>
    <row r="328" spans="16:19" ht="15" x14ac:dyDescent="0.25">
      <c r="P328"/>
      <c r="Q328"/>
      <c r="R328"/>
      <c r="S328"/>
    </row>
    <row r="329" spans="16:19" ht="15" x14ac:dyDescent="0.25">
      <c r="P329"/>
      <c r="Q329"/>
      <c r="R329"/>
      <c r="S329"/>
    </row>
    <row r="330" spans="16:19" ht="15" x14ac:dyDescent="0.25">
      <c r="P330"/>
      <c r="Q330"/>
      <c r="R330"/>
      <c r="S330"/>
    </row>
    <row r="331" spans="16:19" ht="15" x14ac:dyDescent="0.25">
      <c r="P331"/>
      <c r="Q331"/>
      <c r="R331"/>
      <c r="S331"/>
    </row>
    <row r="332" spans="16:19" ht="15" x14ac:dyDescent="0.25">
      <c r="P332"/>
      <c r="Q332"/>
      <c r="R332"/>
      <c r="S332"/>
    </row>
    <row r="333" spans="16:19" ht="15" x14ac:dyDescent="0.25">
      <c r="P333"/>
      <c r="Q333"/>
      <c r="R333"/>
      <c r="S333"/>
    </row>
    <row r="334" spans="16:19" ht="15" x14ac:dyDescent="0.25">
      <c r="P334"/>
      <c r="Q334"/>
      <c r="R334"/>
      <c r="S334"/>
    </row>
    <row r="335" spans="16:19" ht="15" x14ac:dyDescent="0.25">
      <c r="P335"/>
      <c r="Q335"/>
      <c r="R335"/>
      <c r="S335"/>
    </row>
    <row r="336" spans="16:19" ht="15" x14ac:dyDescent="0.25">
      <c r="P336"/>
      <c r="Q336"/>
      <c r="R336"/>
      <c r="S336"/>
    </row>
    <row r="337" spans="16:19" ht="15" x14ac:dyDescent="0.25">
      <c r="P337"/>
      <c r="Q337"/>
      <c r="R337"/>
      <c r="S337"/>
    </row>
    <row r="338" spans="16:19" ht="15" x14ac:dyDescent="0.25">
      <c r="P338"/>
      <c r="Q338"/>
      <c r="R338"/>
      <c r="S338"/>
    </row>
    <row r="339" spans="16:19" ht="15" x14ac:dyDescent="0.25">
      <c r="P339"/>
      <c r="Q339"/>
      <c r="R339"/>
      <c r="S339"/>
    </row>
    <row r="340" spans="16:19" ht="15" x14ac:dyDescent="0.25">
      <c r="P340"/>
      <c r="Q340"/>
      <c r="R340"/>
      <c r="S340"/>
    </row>
    <row r="341" spans="16:19" ht="15" x14ac:dyDescent="0.25">
      <c r="P341"/>
      <c r="Q341"/>
      <c r="R341"/>
      <c r="S341"/>
    </row>
    <row r="342" spans="16:19" ht="15" x14ac:dyDescent="0.25">
      <c r="P342"/>
      <c r="Q342"/>
      <c r="R342"/>
      <c r="S342"/>
    </row>
    <row r="343" spans="16:19" ht="15" x14ac:dyDescent="0.25">
      <c r="P343"/>
      <c r="Q343"/>
      <c r="R343"/>
      <c r="S343"/>
    </row>
    <row r="344" spans="16:19" ht="15" x14ac:dyDescent="0.25">
      <c r="P344"/>
      <c r="Q344"/>
      <c r="R344"/>
      <c r="S344"/>
    </row>
    <row r="345" spans="16:19" ht="15" x14ac:dyDescent="0.25">
      <c r="P345"/>
      <c r="Q345"/>
      <c r="R345"/>
      <c r="S345"/>
    </row>
    <row r="346" spans="16:19" ht="15" x14ac:dyDescent="0.25">
      <c r="P346"/>
      <c r="Q346"/>
      <c r="R346"/>
      <c r="S346"/>
    </row>
    <row r="347" spans="16:19" ht="15" x14ac:dyDescent="0.25">
      <c r="P347"/>
      <c r="Q347"/>
      <c r="R347"/>
      <c r="S347"/>
    </row>
    <row r="348" spans="16:19" ht="15" x14ac:dyDescent="0.25">
      <c r="P348"/>
      <c r="Q348"/>
      <c r="R348"/>
      <c r="S348"/>
    </row>
    <row r="349" spans="16:19" ht="15" x14ac:dyDescent="0.25">
      <c r="P349"/>
      <c r="Q349"/>
      <c r="R349"/>
      <c r="S349"/>
    </row>
    <row r="350" spans="16:19" ht="15" x14ac:dyDescent="0.25">
      <c r="P350"/>
      <c r="Q350"/>
      <c r="R350"/>
      <c r="S350"/>
    </row>
    <row r="351" spans="16:19" ht="15" x14ac:dyDescent="0.25">
      <c r="P351"/>
      <c r="Q351"/>
      <c r="R351"/>
      <c r="S351"/>
    </row>
    <row r="352" spans="16:19" ht="15" x14ac:dyDescent="0.25">
      <c r="P352"/>
      <c r="Q352"/>
      <c r="R352"/>
      <c r="S352"/>
    </row>
    <row r="353" spans="16:19" ht="15" x14ac:dyDescent="0.25">
      <c r="P353"/>
      <c r="Q353"/>
      <c r="R353"/>
      <c r="S353"/>
    </row>
    <row r="354" spans="16:19" ht="15" x14ac:dyDescent="0.25">
      <c r="P354"/>
      <c r="Q354"/>
      <c r="R354"/>
      <c r="S354"/>
    </row>
    <row r="355" spans="16:19" ht="15" x14ac:dyDescent="0.25">
      <c r="P355"/>
      <c r="Q355"/>
      <c r="R355"/>
      <c r="S355"/>
    </row>
    <row r="356" spans="16:19" ht="15" x14ac:dyDescent="0.25">
      <c r="P356"/>
      <c r="Q356"/>
      <c r="R356"/>
      <c r="S356"/>
    </row>
    <row r="357" spans="16:19" ht="15" x14ac:dyDescent="0.25">
      <c r="P357"/>
      <c r="Q357"/>
      <c r="R357"/>
      <c r="S357"/>
    </row>
    <row r="358" spans="16:19" ht="15" x14ac:dyDescent="0.25">
      <c r="P358"/>
      <c r="Q358"/>
      <c r="R358"/>
      <c r="S358"/>
    </row>
    <row r="359" spans="16:19" ht="15" x14ac:dyDescent="0.25">
      <c r="P359"/>
      <c r="Q359"/>
      <c r="R359"/>
      <c r="S359"/>
    </row>
    <row r="360" spans="16:19" ht="15" x14ac:dyDescent="0.25">
      <c r="P360"/>
      <c r="Q360"/>
      <c r="R360"/>
      <c r="S360"/>
    </row>
  </sheetData>
  <sortState xmlns:xlrd2="http://schemas.microsoft.com/office/spreadsheetml/2017/richdata2" ref="P2:S92">
    <sortCondition ref="R2"/>
  </sortState>
  <pageMargins left="0.7" right="0.7" top="0.5" bottom="0.25" header="0.3" footer="0.3"/>
  <pageSetup scale="93" orientation="portrait" verticalDpi="598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W58"/>
  <sheetViews>
    <sheetView showGridLines="0" topLeftCell="A39" workbookViewId="0">
      <selection activeCell="B45" sqref="B45"/>
    </sheetView>
  </sheetViews>
  <sheetFormatPr defaultColWidth="9.140625" defaultRowHeight="15" x14ac:dyDescent="0.25"/>
  <cols>
    <col min="1" max="1" width="2.7109375" style="9" customWidth="1"/>
    <col min="2" max="2" width="34.42578125" style="9" bestFit="1" customWidth="1"/>
    <col min="3" max="3" width="9.140625" style="9"/>
    <col min="4" max="4" width="13.5703125" style="9" bestFit="1" customWidth="1"/>
    <col min="5" max="5" width="11.7109375" style="9" bestFit="1" customWidth="1"/>
    <col min="6" max="6" width="12.42578125" style="9" bestFit="1" customWidth="1"/>
    <col min="7" max="7" width="2.7109375" style="9" customWidth="1"/>
    <col min="8" max="10" width="9.140625" style="9"/>
    <col min="11" max="11" width="60.28515625" style="9" bestFit="1" customWidth="1"/>
    <col min="12" max="12" width="9.140625" style="9"/>
    <col min="13" max="13" width="15.5703125" style="9" bestFit="1" customWidth="1"/>
    <col min="14" max="14" width="16.7109375" style="9" bestFit="1" customWidth="1"/>
    <col min="15" max="15" width="5.7109375" style="9" customWidth="1"/>
    <col min="16" max="16" width="44.140625" style="9" customWidth="1"/>
    <col min="17" max="17" width="11.28515625" style="9" bestFit="1" customWidth="1"/>
    <col min="18" max="18" width="15.5703125" style="9" bestFit="1" customWidth="1"/>
    <col min="19" max="19" width="19.140625" style="9" bestFit="1" customWidth="1"/>
    <col min="20" max="20" width="8.5703125" style="9" bestFit="1" customWidth="1"/>
    <col min="21" max="21" width="14.42578125" style="9" bestFit="1" customWidth="1"/>
    <col min="22" max="22" width="12.42578125" style="9" bestFit="1" customWidth="1"/>
    <col min="23" max="16384" width="9.140625" style="9"/>
  </cols>
  <sheetData>
    <row r="1" spans="2:23" x14ac:dyDescent="0.25">
      <c r="F1" s="10" t="s">
        <v>155</v>
      </c>
    </row>
    <row r="3" spans="2:23" x14ac:dyDescent="0.25">
      <c r="F3" s="10"/>
    </row>
    <row r="4" spans="2:23" x14ac:dyDescent="0.25">
      <c r="F4" s="10"/>
      <c r="G4" s="59"/>
      <c r="K4" s="210" t="s">
        <v>440</v>
      </c>
      <c r="L4" s="210"/>
      <c r="M4" s="210"/>
      <c r="N4" s="210"/>
    </row>
    <row r="5" spans="2:23" x14ac:dyDescent="0.25">
      <c r="B5" s="208" t="s">
        <v>439</v>
      </c>
      <c r="C5" s="208"/>
      <c r="D5" s="208"/>
      <c r="E5" s="208"/>
      <c r="F5" s="208"/>
      <c r="G5" s="59"/>
      <c r="K5"/>
      <c r="L5" s="164" t="s">
        <v>255</v>
      </c>
      <c r="M5" s="164" t="s">
        <v>256</v>
      </c>
      <c r="N5" s="164" t="s">
        <v>162</v>
      </c>
    </row>
    <row r="6" spans="2:23" x14ac:dyDescent="0.25">
      <c r="B6" s="208" t="s">
        <v>156</v>
      </c>
      <c r="C6" s="208"/>
      <c r="D6" s="208"/>
      <c r="E6" s="208"/>
      <c r="F6" s="208"/>
      <c r="G6" s="118"/>
      <c r="K6" t="s">
        <v>181</v>
      </c>
      <c r="L6">
        <v>0</v>
      </c>
      <c r="M6">
        <v>0</v>
      </c>
      <c r="N6">
        <v>1</v>
      </c>
      <c r="T6" s="10"/>
      <c r="U6" s="10"/>
      <c r="V6" s="10"/>
    </row>
    <row r="7" spans="2:23" x14ac:dyDescent="0.25">
      <c r="B7" s="59"/>
      <c r="C7" s="59"/>
      <c r="D7" s="59"/>
      <c r="E7" s="59"/>
      <c r="F7" s="59"/>
      <c r="H7" s="60"/>
      <c r="K7" t="s">
        <v>438</v>
      </c>
      <c r="L7">
        <v>0</v>
      </c>
      <c r="M7">
        <v>0</v>
      </c>
      <c r="N7">
        <v>6</v>
      </c>
      <c r="P7" s="117"/>
      <c r="Q7" s="117"/>
      <c r="R7" s="117"/>
      <c r="S7" s="117"/>
      <c r="T7" s="117"/>
      <c r="U7" s="117"/>
      <c r="V7" s="117"/>
      <c r="W7" s="118"/>
    </row>
    <row r="8" spans="2:23" x14ac:dyDescent="0.25">
      <c r="B8" s="61" t="s">
        <v>157</v>
      </c>
      <c r="C8" s="61"/>
      <c r="D8" s="61"/>
      <c r="E8" s="62"/>
      <c r="F8" s="61"/>
      <c r="H8" s="60"/>
      <c r="K8" t="s">
        <v>267</v>
      </c>
      <c r="L8">
        <v>127</v>
      </c>
      <c r="M8">
        <v>0</v>
      </c>
      <c r="N8">
        <v>208</v>
      </c>
      <c r="Q8" s="11"/>
      <c r="R8" s="11"/>
      <c r="T8" s="86"/>
      <c r="U8" s="86"/>
      <c r="V8" s="86"/>
    </row>
    <row r="9" spans="2:23" x14ac:dyDescent="0.25">
      <c r="B9" s="170" t="s">
        <v>32</v>
      </c>
      <c r="C9" s="117" t="s">
        <v>288</v>
      </c>
      <c r="D9" s="117" t="s">
        <v>289</v>
      </c>
      <c r="E9" s="117" t="s">
        <v>290</v>
      </c>
      <c r="F9" s="118" t="s">
        <v>291</v>
      </c>
      <c r="H9" s="60"/>
      <c r="K9" t="s">
        <v>263</v>
      </c>
      <c r="L9" s="172">
        <v>63</v>
      </c>
      <c r="M9">
        <v>23101</v>
      </c>
      <c r="N9">
        <v>211</v>
      </c>
      <c r="O9" s="11"/>
      <c r="Q9" s="11"/>
      <c r="R9" s="11"/>
      <c r="S9" s="11"/>
      <c r="T9" s="86"/>
      <c r="U9" s="86"/>
      <c r="V9" s="86"/>
    </row>
    <row r="10" spans="2:23" x14ac:dyDescent="0.25">
      <c r="B10" t="s">
        <v>258</v>
      </c>
      <c r="C10" s="86"/>
      <c r="D10" s="86"/>
      <c r="E10" s="86"/>
      <c r="F10" s="86" t="s">
        <v>158</v>
      </c>
      <c r="K10" t="s">
        <v>171</v>
      </c>
      <c r="L10">
        <v>111</v>
      </c>
      <c r="M10">
        <v>60934</v>
      </c>
      <c r="N10">
        <v>279</v>
      </c>
      <c r="O10" s="11"/>
      <c r="Q10" s="11"/>
      <c r="R10" s="11"/>
      <c r="S10" s="11"/>
      <c r="T10" s="86"/>
      <c r="U10" s="86"/>
      <c r="V10" s="86"/>
    </row>
    <row r="11" spans="2:23" x14ac:dyDescent="0.25">
      <c r="B11" t="s">
        <v>174</v>
      </c>
      <c r="C11" s="86"/>
      <c r="D11" s="86"/>
      <c r="E11" s="86"/>
      <c r="F11" s="86" t="s">
        <v>158</v>
      </c>
      <c r="K11" t="s">
        <v>265</v>
      </c>
      <c r="L11">
        <v>126</v>
      </c>
      <c r="M11" s="172">
        <v>34295</v>
      </c>
      <c r="N11">
        <v>340</v>
      </c>
      <c r="O11" s="11"/>
      <c r="Q11" s="11"/>
      <c r="R11" s="11"/>
      <c r="S11" s="11"/>
      <c r="T11" s="86"/>
      <c r="U11" s="86"/>
      <c r="V11" s="86"/>
    </row>
    <row r="12" spans="2:23" x14ac:dyDescent="0.25">
      <c r="B12" t="s">
        <v>311</v>
      </c>
      <c r="C12" s="86"/>
      <c r="D12" s="86"/>
      <c r="E12" s="86"/>
      <c r="F12" s="86" t="s">
        <v>158</v>
      </c>
      <c r="I12" s="14"/>
      <c r="K12" t="s">
        <v>261</v>
      </c>
      <c r="L12">
        <v>2327</v>
      </c>
      <c r="M12">
        <v>0</v>
      </c>
      <c r="N12">
        <v>389</v>
      </c>
      <c r="O12" s="11"/>
      <c r="Q12" s="11"/>
      <c r="R12" s="11"/>
      <c r="S12" s="11"/>
      <c r="T12" s="86"/>
      <c r="U12" s="86"/>
      <c r="V12" s="86"/>
    </row>
    <row r="13" spans="2:23" x14ac:dyDescent="0.25">
      <c r="B13" t="s">
        <v>309</v>
      </c>
      <c r="C13" s="86"/>
      <c r="D13" s="86"/>
      <c r="E13" s="86"/>
      <c r="F13" s="86" t="s">
        <v>158</v>
      </c>
      <c r="K13" t="s">
        <v>258</v>
      </c>
      <c r="L13">
        <v>484</v>
      </c>
      <c r="M13" s="172">
        <v>15055</v>
      </c>
      <c r="N13">
        <v>733</v>
      </c>
      <c r="O13" s="11"/>
      <c r="Q13" s="11"/>
      <c r="R13" s="11"/>
      <c r="S13" s="11"/>
      <c r="T13" s="86"/>
      <c r="U13" s="86"/>
      <c r="V13" s="86"/>
    </row>
    <row r="14" spans="2:23" x14ac:dyDescent="0.25">
      <c r="B14" t="s">
        <v>163</v>
      </c>
      <c r="C14" s="86"/>
      <c r="D14" s="86"/>
      <c r="E14" s="86"/>
      <c r="F14" s="86" t="s">
        <v>158</v>
      </c>
      <c r="K14" t="s">
        <v>308</v>
      </c>
      <c r="L14">
        <v>4053</v>
      </c>
      <c r="M14" s="172">
        <v>135234</v>
      </c>
      <c r="N14">
        <v>1162</v>
      </c>
      <c r="O14" s="11"/>
      <c r="Q14" s="11"/>
      <c r="R14" s="11"/>
      <c r="S14" s="11"/>
      <c r="T14" s="86"/>
      <c r="U14" s="86"/>
      <c r="V14" s="86"/>
    </row>
    <row r="15" spans="2:23" x14ac:dyDescent="0.25">
      <c r="B15" t="s">
        <v>265</v>
      </c>
      <c r="C15" s="86"/>
      <c r="D15" s="86"/>
      <c r="E15" s="86"/>
      <c r="F15" s="86" t="s">
        <v>158</v>
      </c>
      <c r="K15" t="s">
        <v>174</v>
      </c>
      <c r="L15">
        <v>3993</v>
      </c>
      <c r="M15" s="172">
        <v>159202</v>
      </c>
      <c r="N15" s="172">
        <v>1168</v>
      </c>
      <c r="O15" s="11"/>
      <c r="Q15" s="11"/>
      <c r="R15" s="11"/>
      <c r="S15" s="11"/>
      <c r="T15" s="86"/>
      <c r="U15" s="86"/>
      <c r="V15" s="86"/>
    </row>
    <row r="16" spans="2:23" x14ac:dyDescent="0.25">
      <c r="B16" t="s">
        <v>380</v>
      </c>
      <c r="C16" s="86"/>
      <c r="D16" s="86"/>
      <c r="E16" s="86"/>
      <c r="F16" s="86" t="s">
        <v>158</v>
      </c>
      <c r="K16" t="s">
        <v>366</v>
      </c>
      <c r="L16" s="172">
        <v>1391</v>
      </c>
      <c r="M16">
        <v>0</v>
      </c>
      <c r="N16" s="172">
        <v>1483</v>
      </c>
      <c r="Q16" s="11"/>
      <c r="R16" s="11"/>
      <c r="S16" s="11"/>
      <c r="T16" s="86"/>
      <c r="U16" s="86"/>
      <c r="V16" s="86"/>
    </row>
    <row r="17" spans="2:22" x14ac:dyDescent="0.25">
      <c r="B17" t="s">
        <v>183</v>
      </c>
      <c r="C17" s="190"/>
      <c r="D17" s="190"/>
      <c r="E17" s="190"/>
      <c r="F17" s="190" t="s">
        <v>158</v>
      </c>
      <c r="K17" t="s">
        <v>176</v>
      </c>
      <c r="L17">
        <v>0</v>
      </c>
      <c r="M17">
        <v>22583518</v>
      </c>
      <c r="N17" s="172">
        <v>1741</v>
      </c>
      <c r="Q17" s="11"/>
      <c r="R17" s="11"/>
      <c r="S17" s="11"/>
      <c r="T17" s="86"/>
      <c r="U17" s="86"/>
      <c r="V17" s="86"/>
    </row>
    <row r="18" spans="2:22" x14ac:dyDescent="0.25">
      <c r="B18" t="s">
        <v>173</v>
      </c>
      <c r="C18" s="190"/>
      <c r="D18" s="190"/>
      <c r="E18" s="190"/>
      <c r="F18" s="86" t="s">
        <v>158</v>
      </c>
      <c r="K18" t="s">
        <v>179</v>
      </c>
      <c r="L18" s="172">
        <v>0</v>
      </c>
      <c r="M18">
        <v>0</v>
      </c>
      <c r="N18" s="172">
        <v>1931</v>
      </c>
      <c r="Q18" s="11"/>
      <c r="R18" s="11"/>
      <c r="S18" s="11"/>
      <c r="T18" s="86"/>
      <c r="U18" s="86"/>
      <c r="V18" s="86"/>
    </row>
    <row r="19" spans="2:22" x14ac:dyDescent="0.25">
      <c r="B19" t="s">
        <v>260</v>
      </c>
      <c r="C19" s="86"/>
      <c r="D19" s="86"/>
      <c r="E19" s="86"/>
      <c r="F19" s="190" t="s">
        <v>158</v>
      </c>
      <c r="K19" t="s">
        <v>180</v>
      </c>
      <c r="L19" s="172">
        <v>0</v>
      </c>
      <c r="M19" s="172">
        <v>0</v>
      </c>
      <c r="N19" s="172">
        <v>2430</v>
      </c>
      <c r="O19" s="11"/>
      <c r="Q19" s="11"/>
      <c r="R19" s="11"/>
      <c r="S19" s="11"/>
      <c r="T19" s="86"/>
      <c r="U19" s="86"/>
      <c r="V19" s="86"/>
    </row>
    <row r="20" spans="2:22" x14ac:dyDescent="0.25">
      <c r="B20" t="s">
        <v>310</v>
      </c>
      <c r="C20" s="86"/>
      <c r="D20" s="86"/>
      <c r="E20" s="86"/>
      <c r="F20" s="86" t="s">
        <v>158</v>
      </c>
      <c r="K20" t="s">
        <v>260</v>
      </c>
      <c r="L20">
        <v>5244</v>
      </c>
      <c r="M20">
        <v>341646</v>
      </c>
      <c r="N20" s="172">
        <v>2478</v>
      </c>
      <c r="O20" s="11"/>
      <c r="Q20" s="11"/>
      <c r="R20" s="11"/>
      <c r="S20" s="11"/>
      <c r="T20" s="86"/>
      <c r="U20" s="86"/>
      <c r="V20" s="86"/>
    </row>
    <row r="21" spans="2:22" x14ac:dyDescent="0.25">
      <c r="B21" t="s">
        <v>170</v>
      </c>
      <c r="C21" s="86"/>
      <c r="D21" s="86"/>
      <c r="E21" s="86"/>
      <c r="F21" s="86" t="s">
        <v>158</v>
      </c>
      <c r="K21" t="s">
        <v>167</v>
      </c>
      <c r="L21" s="172">
        <v>60426</v>
      </c>
      <c r="M21" s="172">
        <v>224912</v>
      </c>
      <c r="N21" s="172">
        <v>2488</v>
      </c>
      <c r="O21" s="11"/>
      <c r="Q21" s="11"/>
      <c r="R21" s="11"/>
      <c r="S21" s="11"/>
      <c r="T21" s="86"/>
      <c r="U21" s="86"/>
      <c r="V21" s="86"/>
    </row>
    <row r="22" spans="2:22" x14ac:dyDescent="0.25">
      <c r="B22" t="s">
        <v>171</v>
      </c>
      <c r="C22" s="86"/>
      <c r="D22" s="86"/>
      <c r="E22" s="86"/>
      <c r="F22" s="86" t="s">
        <v>158</v>
      </c>
      <c r="K22" t="s">
        <v>47</v>
      </c>
      <c r="L22" s="172">
        <v>3589</v>
      </c>
      <c r="M22">
        <v>198035</v>
      </c>
      <c r="N22" s="172">
        <v>2569</v>
      </c>
      <c r="O22" s="11"/>
      <c r="Q22" s="11"/>
      <c r="R22" s="11"/>
      <c r="S22" s="11"/>
      <c r="T22" s="86"/>
      <c r="U22" s="86"/>
      <c r="V22" s="86"/>
    </row>
    <row r="23" spans="2:22" x14ac:dyDescent="0.25">
      <c r="B23" t="s">
        <v>167</v>
      </c>
      <c r="C23" s="86"/>
      <c r="D23" s="86"/>
      <c r="E23" s="86"/>
      <c r="F23" s="171" t="s">
        <v>158</v>
      </c>
      <c r="K23" t="s">
        <v>268</v>
      </c>
      <c r="L23">
        <v>16688</v>
      </c>
      <c r="M23" s="172">
        <v>681498</v>
      </c>
      <c r="N23" s="172">
        <v>3020</v>
      </c>
      <c r="O23" s="11"/>
      <c r="Q23" s="11"/>
      <c r="R23" s="11"/>
      <c r="S23" s="11"/>
      <c r="T23" s="86"/>
      <c r="U23" s="86"/>
      <c r="V23" s="86"/>
    </row>
    <row r="24" spans="2:22" x14ac:dyDescent="0.25">
      <c r="B24" t="s">
        <v>368</v>
      </c>
      <c r="C24" s="86"/>
      <c r="D24" s="86"/>
      <c r="E24" s="86"/>
      <c r="F24" s="86" t="s">
        <v>158</v>
      </c>
      <c r="K24" t="s">
        <v>307</v>
      </c>
      <c r="L24" s="172">
        <v>3801</v>
      </c>
      <c r="M24" s="172">
        <v>936515</v>
      </c>
      <c r="N24" s="172">
        <v>3465</v>
      </c>
      <c r="O24" s="11"/>
      <c r="Q24" s="11"/>
      <c r="R24" s="11"/>
      <c r="S24" s="11"/>
      <c r="T24" s="86"/>
      <c r="U24" s="86"/>
      <c r="V24" s="86"/>
    </row>
    <row r="25" spans="2:22" x14ac:dyDescent="0.25">
      <c r="B25" t="s">
        <v>262</v>
      </c>
      <c r="C25" s="190"/>
      <c r="D25" s="190"/>
      <c r="E25" s="190"/>
      <c r="F25" s="190" t="s">
        <v>158</v>
      </c>
      <c r="K25" t="s">
        <v>169</v>
      </c>
      <c r="L25" s="172">
        <v>0</v>
      </c>
      <c r="M25" s="172">
        <v>26153481</v>
      </c>
      <c r="N25" s="172">
        <v>3749</v>
      </c>
      <c r="O25" s="11"/>
      <c r="Q25" s="11"/>
      <c r="R25" s="11"/>
      <c r="S25" s="11"/>
      <c r="T25" s="86"/>
      <c r="U25" s="86"/>
      <c r="V25" s="86"/>
    </row>
    <row r="26" spans="2:22" x14ac:dyDescent="0.25">
      <c r="B26" t="s">
        <v>263</v>
      </c>
      <c r="C26" s="86"/>
      <c r="D26" s="86"/>
      <c r="E26" s="86"/>
      <c r="F26" s="86" t="s">
        <v>158</v>
      </c>
      <c r="K26" t="s">
        <v>182</v>
      </c>
      <c r="L26" s="172">
        <v>2389</v>
      </c>
      <c r="M26" s="172">
        <v>917096</v>
      </c>
      <c r="N26" s="172">
        <v>4311</v>
      </c>
      <c r="O26" s="11"/>
      <c r="Q26" s="11"/>
      <c r="R26" s="11"/>
      <c r="S26" s="11"/>
      <c r="T26" s="86"/>
      <c r="U26" s="86"/>
      <c r="V26" s="86"/>
    </row>
    <row r="27" spans="2:22" x14ac:dyDescent="0.25">
      <c r="B27" t="s">
        <v>264</v>
      </c>
      <c r="C27" s="86"/>
      <c r="D27" s="86"/>
      <c r="E27" s="86"/>
      <c r="F27" s="190" t="s">
        <v>158</v>
      </c>
      <c r="K27" t="s">
        <v>262</v>
      </c>
      <c r="L27" s="172">
        <v>8255</v>
      </c>
      <c r="M27" s="172">
        <v>106247</v>
      </c>
      <c r="N27" s="172">
        <v>5438</v>
      </c>
      <c r="O27" s="11"/>
      <c r="Q27" s="11"/>
      <c r="R27" s="11"/>
      <c r="S27" s="11"/>
      <c r="T27" s="86"/>
      <c r="U27" s="86"/>
      <c r="V27" s="86"/>
    </row>
    <row r="28" spans="2:22" x14ac:dyDescent="0.25">
      <c r="B28" t="s">
        <v>293</v>
      </c>
      <c r="C28" s="190"/>
      <c r="D28" s="190"/>
      <c r="E28" s="190"/>
      <c r="F28" s="190" t="s">
        <v>158</v>
      </c>
      <c r="K28" t="s">
        <v>172</v>
      </c>
      <c r="L28" s="172">
        <v>3096</v>
      </c>
      <c r="M28" s="172">
        <v>41482339</v>
      </c>
      <c r="N28" s="172">
        <v>6122</v>
      </c>
      <c r="O28" s="11"/>
      <c r="R28" s="11"/>
      <c r="T28" s="86"/>
      <c r="U28" s="86"/>
      <c r="V28" s="86"/>
    </row>
    <row r="29" spans="2:22" x14ac:dyDescent="0.25">
      <c r="B29" t="s">
        <v>47</v>
      </c>
      <c r="C29" s="86"/>
      <c r="D29" s="86"/>
      <c r="E29" s="86"/>
      <c r="F29" s="171" t="s">
        <v>158</v>
      </c>
      <c r="K29" t="s">
        <v>377</v>
      </c>
      <c r="L29" s="172">
        <v>127314</v>
      </c>
      <c r="M29" s="172">
        <v>465897</v>
      </c>
      <c r="N29" s="172">
        <v>6384</v>
      </c>
      <c r="O29" s="11"/>
      <c r="Q29" s="11"/>
      <c r="R29" s="11"/>
      <c r="S29" s="11"/>
      <c r="T29" s="86"/>
      <c r="U29" s="86"/>
      <c r="V29" s="86"/>
    </row>
    <row r="30" spans="2:22" x14ac:dyDescent="0.25">
      <c r="B30" t="s">
        <v>178</v>
      </c>
      <c r="C30" s="86"/>
      <c r="D30" s="86"/>
      <c r="E30" s="86"/>
      <c r="F30" s="86" t="s">
        <v>158</v>
      </c>
      <c r="K30" t="s">
        <v>170</v>
      </c>
      <c r="L30" s="172">
        <v>9972</v>
      </c>
      <c r="M30" s="172">
        <v>299939</v>
      </c>
      <c r="N30" s="172">
        <v>6522</v>
      </c>
      <c r="O30" s="11"/>
      <c r="Q30" s="11"/>
      <c r="R30" s="11"/>
      <c r="S30" s="11"/>
      <c r="T30" s="86"/>
      <c r="U30" s="86"/>
      <c r="V30" s="86"/>
    </row>
    <row r="31" spans="2:22" ht="15.75" thickBot="1" x14ac:dyDescent="0.3">
      <c r="B31" s="191" t="s">
        <v>367</v>
      </c>
      <c r="C31" s="173"/>
      <c r="D31" s="173"/>
      <c r="E31" s="173"/>
      <c r="F31" s="173" t="s">
        <v>158</v>
      </c>
      <c r="G31" s="60"/>
      <c r="K31" t="s">
        <v>266</v>
      </c>
      <c r="L31" s="172">
        <v>43286</v>
      </c>
      <c r="M31" s="172">
        <v>1563015</v>
      </c>
      <c r="N31" s="172">
        <v>12441</v>
      </c>
      <c r="O31" s="11"/>
      <c r="Q31" s="11"/>
      <c r="R31" s="11"/>
      <c r="S31" s="11"/>
      <c r="T31" s="86"/>
      <c r="U31" s="86"/>
      <c r="V31" s="86"/>
    </row>
    <row r="32" spans="2:22" x14ac:dyDescent="0.25">
      <c r="B32" t="s">
        <v>175</v>
      </c>
      <c r="C32" s="86"/>
      <c r="D32" s="86" t="s">
        <v>158</v>
      </c>
      <c r="E32" s="86"/>
      <c r="F32" s="86"/>
      <c r="K32" t="s">
        <v>259</v>
      </c>
      <c r="L32" s="172">
        <v>0</v>
      </c>
      <c r="M32" s="172">
        <v>17226120</v>
      </c>
      <c r="N32" s="172">
        <v>14054</v>
      </c>
      <c r="O32" s="11"/>
      <c r="Q32" s="11"/>
      <c r="R32" s="11"/>
      <c r="S32" s="11"/>
      <c r="T32" s="86"/>
      <c r="U32" s="86"/>
      <c r="V32" s="86"/>
    </row>
    <row r="33" spans="2:22" x14ac:dyDescent="0.25">
      <c r="B33" t="s">
        <v>259</v>
      </c>
      <c r="C33" s="86"/>
      <c r="D33" s="86"/>
      <c r="E33" s="86" t="s">
        <v>158</v>
      </c>
      <c r="F33" s="86"/>
      <c r="K33" t="s">
        <v>178</v>
      </c>
      <c r="L33">
        <v>51722</v>
      </c>
      <c r="M33" s="172">
        <v>4313339</v>
      </c>
      <c r="N33" s="172">
        <v>15894</v>
      </c>
      <c r="O33" s="11"/>
      <c r="Q33" s="11"/>
      <c r="R33" s="11"/>
      <c r="S33" s="11"/>
      <c r="T33" s="86"/>
      <c r="U33" s="86"/>
      <c r="V33" s="86"/>
    </row>
    <row r="34" spans="2:22" x14ac:dyDescent="0.25">
      <c r="B34" t="s">
        <v>312</v>
      </c>
      <c r="C34" s="86"/>
      <c r="D34" s="86" t="s">
        <v>158</v>
      </c>
      <c r="E34" s="86"/>
      <c r="F34" s="86"/>
      <c r="K34" t="s">
        <v>378</v>
      </c>
      <c r="L34" s="172">
        <v>21981</v>
      </c>
      <c r="M34" s="172">
        <v>2379355</v>
      </c>
      <c r="N34" s="172">
        <v>16362</v>
      </c>
      <c r="O34" s="11"/>
      <c r="Q34" s="11"/>
      <c r="R34" s="11"/>
      <c r="S34" s="11"/>
      <c r="T34" s="86"/>
      <c r="U34" s="86"/>
      <c r="V34" s="86"/>
    </row>
    <row r="35" spans="2:22" x14ac:dyDescent="0.25">
      <c r="B35" t="s">
        <v>179</v>
      </c>
      <c r="C35" s="86" t="s">
        <v>158</v>
      </c>
      <c r="D35" s="86"/>
      <c r="E35" s="86" t="s">
        <v>158</v>
      </c>
      <c r="F35" s="190"/>
      <c r="K35" t="s">
        <v>379</v>
      </c>
      <c r="L35" s="172">
        <v>1688</v>
      </c>
      <c r="M35" s="172">
        <v>13333575</v>
      </c>
      <c r="N35" s="172">
        <v>20755</v>
      </c>
      <c r="O35" s="11"/>
      <c r="Q35" s="11"/>
      <c r="R35" s="11"/>
      <c r="T35" s="86"/>
      <c r="U35" s="86"/>
      <c r="V35" s="86"/>
    </row>
    <row r="36" spans="2:22" x14ac:dyDescent="0.25">
      <c r="B36" t="s">
        <v>180</v>
      </c>
      <c r="C36" s="86" t="s">
        <v>158</v>
      </c>
      <c r="D36" s="86"/>
      <c r="E36" s="86" t="s">
        <v>158</v>
      </c>
      <c r="F36" s="190"/>
      <c r="K36" t="s">
        <v>175</v>
      </c>
      <c r="L36" s="172">
        <v>1139694</v>
      </c>
      <c r="M36" s="172">
        <v>16556809</v>
      </c>
      <c r="N36" s="172">
        <v>22508</v>
      </c>
      <c r="O36" s="11"/>
      <c r="Q36" s="11"/>
      <c r="R36" s="11"/>
      <c r="T36" s="86"/>
      <c r="U36" s="86"/>
      <c r="V36" s="86"/>
    </row>
    <row r="37" spans="2:22" x14ac:dyDescent="0.25">
      <c r="B37" t="s">
        <v>261</v>
      </c>
      <c r="C37" s="86" t="s">
        <v>158</v>
      </c>
      <c r="D37" s="86"/>
      <c r="E37" s="86"/>
      <c r="F37" s="190"/>
      <c r="K37" t="s">
        <v>163</v>
      </c>
      <c r="L37" s="172">
        <v>69523</v>
      </c>
      <c r="M37" s="172">
        <v>13986633</v>
      </c>
      <c r="N37" s="172">
        <v>25987</v>
      </c>
      <c r="O37" s="11"/>
      <c r="Q37" s="11"/>
      <c r="R37" s="11"/>
      <c r="T37" s="86"/>
      <c r="U37" s="86"/>
      <c r="V37" s="86"/>
    </row>
    <row r="38" spans="2:22" x14ac:dyDescent="0.25">
      <c r="B38" t="s">
        <v>438</v>
      </c>
      <c r="C38" s="86" t="s">
        <v>158</v>
      </c>
      <c r="D38" s="86"/>
      <c r="E38" s="86" t="s">
        <v>158</v>
      </c>
      <c r="F38" s="86"/>
      <c r="K38" t="s">
        <v>173</v>
      </c>
      <c r="L38" s="172">
        <v>87555</v>
      </c>
      <c r="M38" s="172">
        <v>11106351</v>
      </c>
      <c r="N38" s="172">
        <v>33218</v>
      </c>
      <c r="O38" s="11"/>
      <c r="Q38" s="11"/>
      <c r="R38" s="11"/>
      <c r="S38" s="11"/>
      <c r="T38" s="86"/>
      <c r="U38" s="86"/>
      <c r="V38" s="86"/>
    </row>
    <row r="39" spans="2:22" x14ac:dyDescent="0.25">
      <c r="B39" t="s">
        <v>176</v>
      </c>
      <c r="C39" s="86"/>
      <c r="D39" s="86"/>
      <c r="E39" s="86" t="s">
        <v>158</v>
      </c>
      <c r="F39" s="86"/>
      <c r="K39" t="s">
        <v>183</v>
      </c>
      <c r="L39" s="172">
        <v>121881</v>
      </c>
      <c r="M39" s="172">
        <v>12132669</v>
      </c>
      <c r="N39" s="172">
        <v>49873</v>
      </c>
      <c r="O39" s="11"/>
      <c r="Q39" s="11"/>
      <c r="R39" s="11"/>
      <c r="S39" s="11"/>
      <c r="T39" s="86"/>
      <c r="U39" s="86"/>
      <c r="V39" s="86"/>
    </row>
    <row r="40" spans="2:22" x14ac:dyDescent="0.25">
      <c r="B40" t="s">
        <v>366</v>
      </c>
      <c r="C40" s="86" t="s">
        <v>158</v>
      </c>
      <c r="D40" s="86"/>
      <c r="E40" s="86"/>
      <c r="F40" s="190"/>
      <c r="K40"/>
      <c r="L40" s="172"/>
      <c r="M40" s="172"/>
      <c r="N40" s="172"/>
      <c r="O40" s="11"/>
      <c r="Q40" s="11"/>
      <c r="R40" s="11"/>
      <c r="S40" s="11"/>
      <c r="T40" s="86"/>
      <c r="U40" s="86"/>
      <c r="V40" s="86"/>
    </row>
    <row r="41" spans="2:22" x14ac:dyDescent="0.25">
      <c r="B41" t="s">
        <v>169</v>
      </c>
      <c r="C41" s="86"/>
      <c r="D41" s="86"/>
      <c r="E41" s="86" t="s">
        <v>158</v>
      </c>
      <c r="F41" s="190"/>
      <c r="K41"/>
      <c r="L41" s="172"/>
      <c r="M41" s="172"/>
      <c r="N41" s="172"/>
      <c r="O41" s="11"/>
      <c r="Q41" s="11"/>
      <c r="R41" s="11"/>
      <c r="S41" s="11"/>
      <c r="T41" s="86"/>
      <c r="U41" s="86"/>
      <c r="V41" s="86"/>
    </row>
    <row r="42" spans="2:22" x14ac:dyDescent="0.25">
      <c r="B42" t="s">
        <v>267</v>
      </c>
      <c r="C42" s="86" t="s">
        <v>158</v>
      </c>
      <c r="D42" s="86"/>
      <c r="E42" s="86"/>
      <c r="F42" s="86"/>
      <c r="K42"/>
      <c r="L42" s="172"/>
      <c r="M42" s="172"/>
      <c r="N42" s="172"/>
      <c r="Q42" s="11"/>
      <c r="R42" s="11"/>
      <c r="S42" s="11"/>
      <c r="T42" s="86"/>
      <c r="U42" s="86"/>
      <c r="V42" s="86"/>
    </row>
    <row r="43" spans="2:22" x14ac:dyDescent="0.25">
      <c r="B43" t="s">
        <v>181</v>
      </c>
      <c r="C43" s="86"/>
      <c r="D43" s="86"/>
      <c r="E43" s="86" t="s">
        <v>158</v>
      </c>
      <c r="F43" s="86"/>
      <c r="Q43" s="11"/>
      <c r="R43" s="11"/>
      <c r="S43" s="11"/>
      <c r="T43" s="86"/>
      <c r="U43" s="86"/>
      <c r="V43" s="86"/>
    </row>
    <row r="44" spans="2:22" x14ac:dyDescent="0.25">
      <c r="B44" s="60"/>
      <c r="C44" s="171"/>
      <c r="D44" s="171"/>
      <c r="E44" s="171"/>
      <c r="F44" s="171"/>
      <c r="L44" s="11"/>
      <c r="M44" s="11"/>
      <c r="N44" s="11"/>
      <c r="O44" s="11"/>
      <c r="Q44" s="11"/>
      <c r="R44" s="11"/>
      <c r="S44" s="11"/>
      <c r="T44" s="86"/>
      <c r="U44" s="86"/>
      <c r="V44" s="86"/>
    </row>
    <row r="45" spans="2:22" x14ac:dyDescent="0.25">
      <c r="C45" s="86"/>
      <c r="D45" s="86"/>
      <c r="E45" s="86"/>
      <c r="F45" s="171"/>
      <c r="L45" s="11"/>
      <c r="M45" s="11"/>
      <c r="N45" s="11"/>
      <c r="O45" s="11"/>
      <c r="Q45" s="11"/>
      <c r="R45" s="11"/>
      <c r="S45" s="11"/>
      <c r="T45" s="86"/>
      <c r="U45" s="86"/>
      <c r="V45" s="86"/>
    </row>
    <row r="46" spans="2:22" x14ac:dyDescent="0.25">
      <c r="C46" s="86"/>
      <c r="D46" s="86"/>
      <c r="E46" s="86"/>
      <c r="F46" s="171"/>
      <c r="M46" s="11"/>
      <c r="Q46" s="11"/>
      <c r="R46" s="11"/>
      <c r="S46" s="11"/>
      <c r="T46" s="86"/>
      <c r="U46" s="86"/>
      <c r="V46" s="86"/>
    </row>
    <row r="47" spans="2:22" x14ac:dyDescent="0.25">
      <c r="C47" s="86"/>
      <c r="D47" s="86"/>
      <c r="E47" s="86"/>
      <c r="F47" s="60"/>
      <c r="L47" s="11"/>
      <c r="M47" s="11"/>
      <c r="N47" s="11"/>
      <c r="O47" s="11"/>
      <c r="T47" s="86"/>
      <c r="U47" s="86"/>
      <c r="V47" s="86"/>
    </row>
    <row r="48" spans="2:22" x14ac:dyDescent="0.25">
      <c r="C48" s="86"/>
      <c r="D48" s="86"/>
      <c r="E48" s="86"/>
      <c r="F48" s="60"/>
      <c r="L48" s="11"/>
      <c r="M48" s="11"/>
      <c r="N48" s="11"/>
      <c r="O48" s="11"/>
      <c r="T48" s="86"/>
      <c r="U48" s="86"/>
      <c r="V48" s="86"/>
    </row>
    <row r="49" spans="3:22" x14ac:dyDescent="0.25">
      <c r="C49" s="86"/>
      <c r="D49" s="86"/>
      <c r="E49" s="86"/>
      <c r="F49" s="60"/>
      <c r="Q49" s="11"/>
      <c r="R49" s="11"/>
      <c r="S49" s="11"/>
      <c r="T49" s="86"/>
      <c r="U49" s="86"/>
      <c r="V49" s="86"/>
    </row>
    <row r="50" spans="3:22" x14ac:dyDescent="0.25">
      <c r="C50" s="86"/>
      <c r="D50" s="86"/>
      <c r="E50" s="86"/>
      <c r="F50" s="60"/>
      <c r="Q50" s="11"/>
      <c r="R50" s="11"/>
      <c r="S50" s="11"/>
      <c r="T50" s="86"/>
      <c r="U50" s="86"/>
      <c r="V50" s="86"/>
    </row>
    <row r="51" spans="3:22" x14ac:dyDescent="0.25">
      <c r="C51" s="86"/>
      <c r="D51" s="86"/>
      <c r="E51" s="86"/>
      <c r="F51" s="86"/>
      <c r="Q51" s="11"/>
      <c r="R51" s="11"/>
      <c r="S51" s="11"/>
      <c r="T51" s="86"/>
      <c r="U51" s="86"/>
      <c r="V51" s="86"/>
    </row>
    <row r="52" spans="3:22" x14ac:dyDescent="0.25">
      <c r="C52" s="86"/>
      <c r="D52" s="86"/>
      <c r="E52" s="86"/>
      <c r="F52" s="86"/>
      <c r="Q52" s="11"/>
      <c r="R52" s="11"/>
      <c r="S52" s="11"/>
      <c r="T52" s="86"/>
      <c r="U52" s="86"/>
      <c r="V52" s="86"/>
    </row>
    <row r="53" spans="3:22" x14ac:dyDescent="0.25">
      <c r="C53" s="86"/>
      <c r="D53" s="86"/>
      <c r="E53" s="86"/>
      <c r="F53" s="86"/>
      <c r="Q53" s="11"/>
      <c r="R53" s="11"/>
      <c r="S53" s="11"/>
      <c r="T53" s="86"/>
      <c r="U53" s="86"/>
      <c r="V53" s="86"/>
    </row>
    <row r="54" spans="3:22" x14ac:dyDescent="0.25">
      <c r="C54" s="86"/>
      <c r="D54" s="86"/>
      <c r="E54" s="86"/>
      <c r="F54" s="86"/>
      <c r="Q54" s="11"/>
      <c r="R54" s="11"/>
      <c r="S54" s="11"/>
      <c r="T54" s="86"/>
      <c r="U54" s="86"/>
      <c r="V54" s="86"/>
    </row>
    <row r="55" spans="3:22" x14ac:dyDescent="0.25">
      <c r="C55" s="86"/>
      <c r="D55" s="86"/>
      <c r="E55" s="86"/>
      <c r="F55" s="86"/>
      <c r="Q55" s="11"/>
      <c r="R55" s="11"/>
      <c r="S55" s="11"/>
      <c r="T55" s="86"/>
      <c r="U55" s="86"/>
      <c r="V55" s="86"/>
    </row>
    <row r="56" spans="3:22" x14ac:dyDescent="0.25">
      <c r="C56" s="86"/>
      <c r="D56" s="86"/>
      <c r="E56" s="86"/>
      <c r="F56" s="86"/>
      <c r="V56" s="86"/>
    </row>
    <row r="57" spans="3:22" x14ac:dyDescent="0.25">
      <c r="C57" s="86"/>
      <c r="D57" s="86"/>
      <c r="E57" s="86"/>
      <c r="F57" s="86"/>
      <c r="V57" s="86"/>
    </row>
    <row r="58" spans="3:22" x14ac:dyDescent="0.25">
      <c r="C58" s="86"/>
      <c r="D58" s="86"/>
      <c r="E58" s="86"/>
      <c r="F58" s="86"/>
    </row>
  </sheetData>
  <sortState xmlns:xlrd2="http://schemas.microsoft.com/office/spreadsheetml/2017/richdata2" ref="B10:F43">
    <sortCondition descending="1" ref="F10:F43"/>
    <sortCondition ref="B10:B43"/>
  </sortState>
  <mergeCells count="3">
    <mergeCell ref="B5:F5"/>
    <mergeCell ref="B6:F6"/>
    <mergeCell ref="K4:N4"/>
  </mergeCells>
  <pageMargins left="0.7" right="0.7" top="0.75" bottom="0.75" header="0.3" footer="0.3"/>
  <pageSetup scale="44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Appendix A Table for Order</vt:lpstr>
      <vt:lpstr>Appendix B-135 2020</vt:lpstr>
      <vt:lpstr>2020 Regression</vt:lpstr>
      <vt:lpstr>Appendix C-135 2020</vt:lpstr>
      <vt:lpstr>Appendix D-135 2020</vt:lpstr>
      <vt:lpstr>Appendix D-2-135 2020</vt:lpstr>
      <vt:lpstr>Appendix E-135 2020</vt:lpstr>
      <vt:lpstr>Appendix F-135 2020</vt:lpstr>
      <vt:lpstr>Appendix G 2020</vt:lpstr>
      <vt:lpstr>2020 Circuity Table</vt:lpstr>
      <vt:lpstr>2020Mainline Deps for Exclusion</vt:lpstr>
      <vt:lpstr>'2020Mainline Deps for Exclusion'!Extract</vt:lpstr>
      <vt:lpstr>'Appendix B-135 2020'!Print_Area</vt:lpstr>
      <vt:lpstr>'Appendix E-135 2020'!Print_Area</vt:lpstr>
      <vt:lpstr>'Appendix D-135 2020'!Print_Titles</vt:lpstr>
      <vt:lpstr>'Appendix D-2-135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2021-10-12T21:07:54Z</dcterms:modified>
</cp:coreProperties>
</file>