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workbookProtection workbookAlgorithmName="SHA-512" workbookHashValue="pTogmkSpFGV6qI+oadQXCgJYRrBDzMpm0BlcrC6O3UVGU+K2oJswHFl+BhokmGw0zHvcxT3c005ZSBCBYud9Rw==" workbookSaltValue="R8Y0v71c34PC27NhGJVMlw==" workbookSpinCount="100000" lockStructure="1"/>
  <bookViews>
    <workbookView xWindow="-168" yWindow="576" windowWidth="20376" windowHeight="7080" activeTab="3"/>
  </bookViews>
  <sheets>
    <sheet name="Chart for Order" sheetId="15" r:id="rId1"/>
    <sheet name="Part 121" sheetId="9" r:id="rId2"/>
    <sheet name="Part 135" sheetId="7" r:id="rId3"/>
    <sheet name="Seaplane" sheetId="14" r:id="rId4"/>
  </sheets>
  <definedNames>
    <definedName name="_xlnm.Print_Titles" localSheetId="2">'Part 135'!$A:$D</definedName>
  </definedNames>
  <calcPr calcId="171027" fullPrecision="0"/>
</workbook>
</file>

<file path=xl/calcChain.xml><?xml version="1.0" encoding="utf-8"?>
<calcChain xmlns="http://schemas.openxmlformats.org/spreadsheetml/2006/main">
  <c r="I25" i="7" l="1"/>
  <c r="I26" i="7" s="1"/>
  <c r="I24" i="7"/>
  <c r="I23" i="7"/>
  <c r="I22" i="7"/>
  <c r="S35" i="7"/>
  <c r="S34" i="7"/>
  <c r="S33" i="7"/>
  <c r="S32" i="7"/>
  <c r="S25" i="7"/>
  <c r="S26" i="7" s="1"/>
  <c r="S24" i="7"/>
  <c r="S23" i="7"/>
  <c r="S22" i="7"/>
  <c r="G9" i="15" l="1"/>
  <c r="E25" i="14"/>
  <c r="E26" i="14" s="1"/>
  <c r="E24" i="14"/>
  <c r="E23" i="14"/>
  <c r="E22" i="14"/>
  <c r="F5" i="14"/>
  <c r="F22" i="14"/>
  <c r="F23" i="14"/>
  <c r="F24" i="14"/>
  <c r="F25" i="14"/>
  <c r="F26" i="14" s="1"/>
  <c r="F32" i="14"/>
  <c r="F33" i="14"/>
  <c r="F34" i="14"/>
  <c r="F35" i="14"/>
  <c r="G34" i="14" l="1"/>
  <c r="H34" i="14"/>
  <c r="I34" i="14"/>
  <c r="J34" i="14"/>
  <c r="K34" i="14"/>
  <c r="L34" i="14"/>
  <c r="G35" i="14"/>
  <c r="H35" i="14"/>
  <c r="I35" i="14"/>
  <c r="J35" i="14"/>
  <c r="K35" i="14"/>
  <c r="L35" i="14"/>
  <c r="H12" i="15" l="1"/>
  <c r="H9" i="15"/>
  <c r="F27" i="9"/>
  <c r="F28" i="9" s="1"/>
  <c r="F26" i="9"/>
  <c r="F25" i="9"/>
  <c r="F24" i="9"/>
  <c r="G34" i="7"/>
  <c r="H34" i="7"/>
  <c r="J34" i="7"/>
  <c r="K34" i="7"/>
  <c r="L34" i="7"/>
  <c r="M34" i="7"/>
  <c r="N34" i="7"/>
  <c r="O34" i="7"/>
  <c r="P34" i="7"/>
  <c r="Q34" i="7"/>
  <c r="R34" i="7"/>
  <c r="T34" i="7"/>
  <c r="G35" i="7"/>
  <c r="H35" i="7"/>
  <c r="J35" i="7"/>
  <c r="K35" i="7"/>
  <c r="L35" i="7"/>
  <c r="M35" i="7"/>
  <c r="N35" i="7"/>
  <c r="O35" i="7"/>
  <c r="P35" i="7"/>
  <c r="Q35" i="7"/>
  <c r="R35" i="7"/>
  <c r="T35" i="7"/>
  <c r="F35" i="7"/>
  <c r="F34" i="7"/>
  <c r="G33" i="14" l="1"/>
  <c r="H33" i="14"/>
  <c r="I33" i="14"/>
  <c r="J33" i="14"/>
  <c r="K33" i="14"/>
  <c r="L33" i="14"/>
  <c r="I22" i="14" l="1"/>
  <c r="I23" i="14"/>
  <c r="I24" i="14"/>
  <c r="I25" i="14"/>
  <c r="I26" i="14" s="1"/>
  <c r="G22" i="14"/>
  <c r="G23" i="14"/>
  <c r="G24" i="14"/>
  <c r="G25" i="14"/>
  <c r="G26" i="14" s="1"/>
  <c r="L25" i="14"/>
  <c r="L26" i="14" s="1"/>
  <c r="K25" i="14"/>
  <c r="K26" i="14" s="1"/>
  <c r="J25" i="14"/>
  <c r="J26" i="14" s="1"/>
  <c r="H25" i="14"/>
  <c r="H26" i="14" s="1"/>
  <c r="L24" i="14"/>
  <c r="K24" i="14"/>
  <c r="J24" i="14"/>
  <c r="H24" i="14"/>
  <c r="L23" i="14"/>
  <c r="K23" i="14"/>
  <c r="J23" i="14"/>
  <c r="H23" i="14"/>
  <c r="H22" i="14"/>
  <c r="J22" i="14"/>
  <c r="K22" i="14"/>
  <c r="L22" i="14"/>
  <c r="K32" i="14" l="1"/>
  <c r="H32" i="14"/>
  <c r="D21" i="14"/>
  <c r="D20" i="14"/>
  <c r="E27" i="14" s="1"/>
  <c r="E28" i="14" s="1"/>
  <c r="D19" i="14"/>
  <c r="A19" i="14"/>
  <c r="A20" i="14" s="1"/>
  <c r="A21" i="14" s="1"/>
  <c r="A22" i="14" s="1"/>
  <c r="A23" i="14" s="1"/>
  <c r="A24" i="14" s="1"/>
  <c r="A25" i="14" s="1"/>
  <c r="A26" i="14" s="1"/>
  <c r="A27" i="14" s="1"/>
  <c r="A28" i="14" s="1"/>
  <c r="D17" i="14"/>
  <c r="D14" i="14"/>
  <c r="A14" i="14"/>
  <c r="D13" i="14"/>
  <c r="T33" i="7"/>
  <c r="R33" i="7"/>
  <c r="Q33" i="7"/>
  <c r="P33" i="7"/>
  <c r="O33" i="7"/>
  <c r="N33" i="7"/>
  <c r="M33" i="7"/>
  <c r="L33" i="7"/>
  <c r="K33" i="7"/>
  <c r="J33" i="7"/>
  <c r="H33" i="7"/>
  <c r="G33" i="7"/>
  <c r="F33" i="7"/>
  <c r="T32" i="7"/>
  <c r="R32" i="7"/>
  <c r="Q32" i="7"/>
  <c r="P32" i="7"/>
  <c r="O32" i="7"/>
  <c r="N32" i="7"/>
  <c r="M32" i="7"/>
  <c r="L32" i="7"/>
  <c r="K32" i="7"/>
  <c r="J32" i="7"/>
  <c r="H32" i="7"/>
  <c r="G32" i="7"/>
  <c r="F32" i="7"/>
  <c r="R25" i="7"/>
  <c r="R26" i="7" s="1"/>
  <c r="Q25" i="7"/>
  <c r="Q26" i="7" s="1"/>
  <c r="P25" i="7"/>
  <c r="P26" i="7" s="1"/>
  <c r="O25" i="7"/>
  <c r="O26" i="7" s="1"/>
  <c r="N25" i="7"/>
  <c r="N26" i="7" s="1"/>
  <c r="M25" i="7"/>
  <c r="M26" i="7" s="1"/>
  <c r="L25" i="7"/>
  <c r="L26" i="7" s="1"/>
  <c r="K25" i="7"/>
  <c r="K26" i="7" s="1"/>
  <c r="J25" i="7"/>
  <c r="J26" i="7" s="1"/>
  <c r="H25" i="7"/>
  <c r="H26" i="7" s="1"/>
  <c r="G25" i="7"/>
  <c r="G26" i="7" s="1"/>
  <c r="F25" i="7"/>
  <c r="F26" i="7" s="1"/>
  <c r="R24" i="7"/>
  <c r="Q24" i="7"/>
  <c r="P24" i="7"/>
  <c r="O24" i="7"/>
  <c r="N24" i="7"/>
  <c r="M24" i="7"/>
  <c r="L24" i="7"/>
  <c r="K24" i="7"/>
  <c r="J24" i="7"/>
  <c r="H24" i="7"/>
  <c r="G24" i="7"/>
  <c r="F24" i="7"/>
  <c r="T23" i="7"/>
  <c r="R23" i="7"/>
  <c r="Q23" i="7"/>
  <c r="P23" i="7"/>
  <c r="O23" i="7"/>
  <c r="N23" i="7"/>
  <c r="M23" i="7"/>
  <c r="L23" i="7"/>
  <c r="K23" i="7"/>
  <c r="J23" i="7"/>
  <c r="H23" i="7"/>
  <c r="G23" i="7"/>
  <c r="F23" i="7"/>
  <c r="R22" i="7"/>
  <c r="Q22" i="7"/>
  <c r="P22" i="7"/>
  <c r="O22" i="7"/>
  <c r="N22" i="7"/>
  <c r="M22" i="7"/>
  <c r="L22" i="7"/>
  <c r="K22" i="7"/>
  <c r="J22" i="7"/>
  <c r="H22" i="7"/>
  <c r="G22" i="7"/>
  <c r="F22" i="7"/>
  <c r="E21" i="7"/>
  <c r="E20" i="7"/>
  <c r="I27" i="7" s="1"/>
  <c r="I28" i="7" s="1"/>
  <c r="E19" i="7"/>
  <c r="A19" i="7"/>
  <c r="A20" i="7" s="1"/>
  <c r="A21" i="7" s="1"/>
  <c r="A22" i="7" s="1"/>
  <c r="A23" i="7" s="1"/>
  <c r="A24" i="7" s="1"/>
  <c r="A25" i="7" s="1"/>
  <c r="A26" i="7" s="1"/>
  <c r="A27" i="7" s="1"/>
  <c r="A28" i="7" s="1"/>
  <c r="E17" i="7"/>
  <c r="E15" i="7"/>
  <c r="E14" i="7"/>
  <c r="A14" i="7"/>
  <c r="G7" i="7"/>
  <c r="O7" i="7" s="1"/>
  <c r="D23" i="9"/>
  <c r="D22" i="9"/>
  <c r="F29" i="9" s="1"/>
  <c r="F30" i="9" s="1"/>
  <c r="D21" i="9"/>
  <c r="A21" i="9"/>
  <c r="A22" i="9" s="1"/>
  <c r="A23" i="9" s="1"/>
  <c r="A24" i="9" s="1"/>
  <c r="A25" i="9" s="1"/>
  <c r="A26" i="9" s="1"/>
  <c r="A27" i="9" s="1"/>
  <c r="A28" i="9" s="1"/>
  <c r="A29" i="9" s="1"/>
  <c r="A30" i="9" s="1"/>
  <c r="D19" i="9"/>
  <c r="D17" i="9"/>
  <c r="D16" i="9"/>
  <c r="A16" i="9"/>
  <c r="D15" i="9"/>
  <c r="O27" i="7" l="1"/>
  <c r="O28" i="7" s="1"/>
  <c r="S27" i="7"/>
  <c r="S28" i="7" s="1"/>
  <c r="D24" i="14"/>
  <c r="F27" i="14"/>
  <c r="F28" i="14" s="1"/>
  <c r="D24" i="9"/>
  <c r="I27" i="14"/>
  <c r="I28" i="14" s="1"/>
  <c r="G27" i="14"/>
  <c r="G28" i="14" s="1"/>
  <c r="H27" i="14"/>
  <c r="H28" i="14" s="1"/>
  <c r="J27" i="14"/>
  <c r="J28" i="14" s="1"/>
  <c r="K27" i="14"/>
  <c r="K28" i="14" s="1"/>
  <c r="L27" i="14"/>
  <c r="L28" i="14" s="1"/>
  <c r="D22" i="14"/>
  <c r="D25" i="14"/>
  <c r="D26" i="14" s="1"/>
  <c r="K27" i="7"/>
  <c r="K28" i="7" s="1"/>
  <c r="L27" i="7"/>
  <c r="L28" i="7" s="1"/>
  <c r="M27" i="7"/>
  <c r="M28" i="7" s="1"/>
  <c r="T27" i="7"/>
  <c r="F27" i="7"/>
  <c r="F28" i="7" s="1"/>
  <c r="G27" i="7"/>
  <c r="G28" i="7" s="1"/>
  <c r="P27" i="7"/>
  <c r="P28" i="7" s="1"/>
  <c r="H27" i="7"/>
  <c r="H28" i="7" s="1"/>
  <c r="Q27" i="7"/>
  <c r="Q28" i="7" s="1"/>
  <c r="J27" i="7"/>
  <c r="J28" i="7" s="1"/>
  <c r="R27" i="7"/>
  <c r="R28" i="7" s="1"/>
  <c r="N27" i="7"/>
  <c r="N28" i="7" s="1"/>
  <c r="E33" i="7"/>
  <c r="E32" i="7"/>
  <c r="D29" i="9"/>
  <c r="D27" i="9"/>
  <c r="D28" i="9" s="1"/>
  <c r="D27" i="14" l="1"/>
  <c r="D28" i="14"/>
  <c r="F11" i="15" s="1"/>
  <c r="G11" i="15" s="1"/>
  <c r="H11" i="15" s="1"/>
  <c r="E27" i="7"/>
  <c r="D30" i="9"/>
  <c r="T24" i="7" l="1"/>
  <c r="T22" i="7"/>
  <c r="E13" i="7"/>
  <c r="E25" i="7" s="1"/>
  <c r="E26" i="7" s="1"/>
  <c r="T25" i="7"/>
  <c r="T26" i="7" s="1"/>
  <c r="T28" i="7" s="1"/>
  <c r="E28" i="7" s="1"/>
  <c r="F10" i="15" s="1"/>
  <c r="G10" i="15" s="1"/>
  <c r="H10" i="15" s="1"/>
  <c r="E22" i="7" l="1"/>
</calcChain>
</file>

<file path=xl/sharedStrings.xml><?xml version="1.0" encoding="utf-8"?>
<sst xmlns="http://schemas.openxmlformats.org/spreadsheetml/2006/main" count="219" uniqueCount="110">
  <si>
    <t>Carrier</t>
  </si>
  <si>
    <t>PenAir</t>
  </si>
  <si>
    <t>Aircraft Name</t>
  </si>
  <si>
    <t>Bering</t>
  </si>
  <si>
    <t>Grant</t>
  </si>
  <si>
    <t>Hageland</t>
  </si>
  <si>
    <t>Wright</t>
  </si>
  <si>
    <t>Aircraft Code</t>
  </si>
  <si>
    <t>Navajo</t>
  </si>
  <si>
    <t>B-1900</t>
  </si>
  <si>
    <t>Caravan</t>
  </si>
  <si>
    <t>.</t>
  </si>
  <si>
    <t xml:space="preserve">Total Fuel Expense </t>
  </si>
  <si>
    <t>Total Gallons Issued</t>
  </si>
  <si>
    <t>Mail RTMs Percentage</t>
  </si>
  <si>
    <t>Cost/RTM, Wtd. By Mail RTMs</t>
  </si>
  <si>
    <t>Totals</t>
  </si>
  <si>
    <t>C-207</t>
  </si>
  <si>
    <t>Total 1/</t>
  </si>
  <si>
    <t>Saab 340B</t>
  </si>
  <si>
    <t>Total</t>
  </si>
  <si>
    <t>Fuel Expense</t>
  </si>
  <si>
    <t>Part 121</t>
  </si>
  <si>
    <t>Part 135</t>
  </si>
  <si>
    <t>Price per Gallon  (R1÷R2)</t>
  </si>
  <si>
    <t>456</t>
  </si>
  <si>
    <t>Appendix A</t>
  </si>
  <si>
    <t>Seaplane</t>
  </si>
  <si>
    <t>A.Seaplane</t>
  </si>
  <si>
    <t>Island Air</t>
  </si>
  <si>
    <t>Pacific</t>
  </si>
  <si>
    <t>Beaver</t>
  </si>
  <si>
    <t>T-100 Revenue Block Hours</t>
  </si>
  <si>
    <t>T-100 Eligible Block Hours</t>
  </si>
  <si>
    <t>T-100 Eligible Mail RTMs</t>
  </si>
  <si>
    <t>T-100, Total Eligible RTMs</t>
  </si>
  <si>
    <t xml:space="preserve">F-2, Total Fuel Expense </t>
  </si>
  <si>
    <t>F-2, Total Gallons Issued</t>
  </si>
  <si>
    <t>F-2, Total Block Hours</t>
  </si>
  <si>
    <t>Burn per Hour (R2÷R4)</t>
  </si>
  <si>
    <t>Costs per Block Hour (R1÷R4)</t>
  </si>
  <si>
    <t>Cost per Eligible RTM (R11÷R7)</t>
  </si>
  <si>
    <t>Revenue Block Hours</t>
  </si>
  <si>
    <t>System Total  Blk. Hrs.</t>
  </si>
  <si>
    <t>Appendix B</t>
  </si>
  <si>
    <t>KS</t>
  </si>
  <si>
    <t>Carrier Code</t>
  </si>
  <si>
    <t>Aircraft Type</t>
  </si>
  <si>
    <t>Block Hour Check</t>
  </si>
  <si>
    <t>-C-</t>
  </si>
  <si>
    <t>-D-</t>
  </si>
  <si>
    <t>-E-</t>
  </si>
  <si>
    <t>-F-</t>
  </si>
  <si>
    <t>Class Rate</t>
  </si>
  <si>
    <t xml:space="preserve">Rate Per </t>
  </si>
  <si>
    <t>Order</t>
  </si>
  <si>
    <t>Less Old Fuel</t>
  </si>
  <si>
    <t>in Order</t>
  </si>
  <si>
    <t>Add Fuel per</t>
  </si>
  <si>
    <t>the Appendices</t>
  </si>
  <si>
    <t>to this Order</t>
  </si>
  <si>
    <t>Final Rate</t>
  </si>
  <si>
    <t>Percentage</t>
  </si>
  <si>
    <t>Change</t>
  </si>
  <si>
    <t>1.</t>
  </si>
  <si>
    <t>2.</t>
  </si>
  <si>
    <t>3.</t>
  </si>
  <si>
    <t>4.</t>
  </si>
  <si>
    <t>Terminal</t>
  </si>
  <si>
    <t xml:space="preserve">-B-      </t>
  </si>
  <si>
    <t xml:space="preserve">-A-           </t>
  </si>
  <si>
    <t>Eligible Fuel Expense (R1*R5÷R4)</t>
  </si>
  <si>
    <t>Taquan</t>
  </si>
  <si>
    <t>J5</t>
  </si>
  <si>
    <t>2O</t>
  </si>
  <si>
    <t>K3</t>
  </si>
  <si>
    <t>3F</t>
  </si>
  <si>
    <t>8E</t>
  </si>
  <si>
    <t>GV</t>
  </si>
  <si>
    <t>H6</t>
  </si>
  <si>
    <t>8V</t>
  </si>
  <si>
    <t>Table A</t>
  </si>
  <si>
    <t xml:space="preserve">All eligible figures exclude any traffic outside the State of Alaska.  </t>
  </si>
  <si>
    <t>Eligible figures exclude any traffic outside the State of Alaska.</t>
  </si>
  <si>
    <t>Al. Seaplanes</t>
  </si>
  <si>
    <t>Otter</t>
  </si>
  <si>
    <t>Cost per Eligible RTM (R11÷R6)</t>
  </si>
  <si>
    <t>Is. Air Exp.</t>
  </si>
  <si>
    <t>I4</t>
  </si>
  <si>
    <t>G. Caravan</t>
  </si>
  <si>
    <t>C20X</t>
  </si>
  <si>
    <t>Ryan</t>
  </si>
  <si>
    <t xml:space="preserve">Eligible Block Hours </t>
  </si>
  <si>
    <t xml:space="preserve">Eligible Mail RTMs </t>
  </si>
  <si>
    <t xml:space="preserve">Total Eligible RTMs </t>
  </si>
  <si>
    <t>Appendix C</t>
  </si>
  <si>
    <t>Burn per 298c Block Hour</t>
  </si>
  <si>
    <t>Burn per T100 Block Hour</t>
  </si>
  <si>
    <t>N/A</t>
  </si>
  <si>
    <t>GA8</t>
  </si>
  <si>
    <t>Page 1 of 2</t>
  </si>
  <si>
    <t>Page 2 of 2</t>
  </si>
  <si>
    <t>NA</t>
  </si>
  <si>
    <t>7S</t>
  </si>
  <si>
    <t>Quarter Ended December 31, 2019</t>
  </si>
  <si>
    <t>Everts</t>
  </si>
  <si>
    <t>5V</t>
  </si>
  <si>
    <t>Yute</t>
  </si>
  <si>
    <t>K2</t>
  </si>
  <si>
    <t>2020-10-7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</si>
</sst>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  <numFmt numFmtId="166" formatCode="#,##0.0"/>
    <numFmt numFmtId="167" formatCode="&quot;$&quot;#,##0.0000"/>
    <numFmt numFmtId="168" formatCode="0.000%"/>
    <numFmt numFmtId="169" formatCode="&quot;$&quot;#,##0.0000_);[Red]\(&quot;$&quot;#,##0.0000\)"/>
    <numFmt numFmtId="170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u/>
      <sz val="8"/>
      <name val="Times New Roman"/>
      <family val="1"/>
    </font>
    <font>
      <u val="double"/>
      <sz val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1">
    <xf numFmtId="0" fontId="0" fillId="0" borderId="0" xfId="0"/>
    <xf numFmtId="164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2" xfId="0" applyFont="1" applyBorder="1"/>
    <xf numFmtId="1" fontId="1" fillId="0" borderId="0" xfId="0" applyNumberFormat="1" applyFont="1"/>
    <xf numFmtId="0" fontId="1" fillId="0" borderId="0" xfId="0" quotePrefix="1" applyFont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1" fillId="0" borderId="0" xfId="0" quotePrefix="1" applyFont="1" applyAlignment="1">
      <alignment horizontal="left"/>
    </xf>
    <xf numFmtId="165" fontId="1" fillId="0" borderId="0" xfId="0" applyNumberFormat="1" applyFont="1"/>
    <xf numFmtId="3" fontId="1" fillId="0" borderId="0" xfId="0" quotePrefix="1" applyNumberFormat="1" applyFont="1" applyAlignment="1">
      <alignment horizontal="left"/>
    </xf>
    <xf numFmtId="167" fontId="1" fillId="0" borderId="0" xfId="0" applyNumberFormat="1" applyFont="1"/>
    <xf numFmtId="10" fontId="1" fillId="0" borderId="0" xfId="0" applyNumberFormat="1" applyFont="1"/>
    <xf numFmtId="167" fontId="3" fillId="0" borderId="0" xfId="0" applyNumberFormat="1" applyFont="1"/>
    <xf numFmtId="49" fontId="2" fillId="0" borderId="0" xfId="0" applyNumberFormat="1" applyFont="1" applyAlignment="1">
      <alignment horizontal="right"/>
    </xf>
    <xf numFmtId="1" fontId="1" fillId="0" borderId="2" xfId="0" applyNumberFormat="1" applyFont="1" applyBorder="1"/>
    <xf numFmtId="1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168" fontId="1" fillId="0" borderId="0" xfId="0" applyNumberFormat="1" applyFont="1"/>
    <xf numFmtId="1" fontId="4" fillId="0" borderId="0" xfId="0" applyNumberFormat="1" applyFont="1"/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Continuous"/>
    </xf>
    <xf numFmtId="1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Border="1"/>
    <xf numFmtId="0" fontId="4" fillId="0" borderId="0" xfId="0" quotePrefix="1" applyFont="1" applyAlignment="1">
      <alignment horizontal="left"/>
    </xf>
    <xf numFmtId="165" fontId="4" fillId="0" borderId="0" xfId="0" applyNumberFormat="1" applyFont="1"/>
    <xf numFmtId="165" fontId="4" fillId="0" borderId="0" xfId="0" applyNumberFormat="1" applyFont="1" applyBorder="1"/>
    <xf numFmtId="3" fontId="4" fillId="0" borderId="0" xfId="0" quotePrefix="1" applyNumberFormat="1" applyFont="1" applyAlignment="1">
      <alignment horizontal="left"/>
    </xf>
    <xf numFmtId="166" fontId="4" fillId="0" borderId="0" xfId="0" applyNumberFormat="1" applyFont="1"/>
    <xf numFmtId="166" fontId="4" fillId="0" borderId="0" xfId="0" applyNumberFormat="1" applyFont="1" applyBorder="1"/>
    <xf numFmtId="167" fontId="4" fillId="0" borderId="0" xfId="0" applyNumberFormat="1" applyFont="1"/>
    <xf numFmtId="167" fontId="4" fillId="0" borderId="0" xfId="0" applyNumberFormat="1" applyFont="1" applyBorder="1"/>
    <xf numFmtId="10" fontId="4" fillId="0" borderId="0" xfId="0" applyNumberFormat="1" applyFont="1"/>
    <xf numFmtId="168" fontId="4" fillId="0" borderId="0" xfId="0" applyNumberFormat="1" applyFont="1" applyBorder="1"/>
    <xf numFmtId="0" fontId="4" fillId="0" borderId="2" xfId="0" applyFont="1" applyBorder="1"/>
    <xf numFmtId="0" fontId="4" fillId="0" borderId="0" xfId="0" quotePrefix="1" applyFont="1" applyBorder="1" applyAlignment="1">
      <alignment horizontal="righ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10" fontId="4" fillId="0" borderId="1" xfId="0" applyNumberFormat="1" applyFont="1" applyBorder="1" applyAlignment="1">
      <alignment horizontal="centerContinuous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right"/>
    </xf>
    <xf numFmtId="166" fontId="1" fillId="0" borderId="0" xfId="0" applyNumberFormat="1" applyFont="1"/>
    <xf numFmtId="10" fontId="1" fillId="0" borderId="0" xfId="1" applyNumberFormat="1" applyFont="1" applyAlignment="1">
      <alignment horizontal="left"/>
    </xf>
    <xf numFmtId="1" fontId="1" fillId="0" borderId="0" xfId="0" quotePrefix="1" applyNumberFormat="1" applyFont="1" applyBorder="1" applyAlignment="1">
      <alignment horizontal="left"/>
    </xf>
    <xf numFmtId="0" fontId="6" fillId="0" borderId="0" xfId="0" applyFont="1"/>
    <xf numFmtId="0" fontId="0" fillId="2" borderId="0" xfId="0" applyFill="1"/>
    <xf numFmtId="0" fontId="7" fillId="2" borderId="0" xfId="0" applyFont="1" applyFill="1"/>
    <xf numFmtId="0" fontId="8" fillId="2" borderId="0" xfId="0" quotePrefix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0" xfId="0" applyFont="1" applyFill="1"/>
    <xf numFmtId="14" fontId="9" fillId="2" borderId="0" xfId="0" quotePrefix="1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7" fillId="2" borderId="0" xfId="0" quotePrefix="1" applyFont="1" applyFill="1"/>
    <xf numFmtId="169" fontId="7" fillId="2" borderId="0" xfId="0" applyNumberFormat="1" applyFont="1" applyFill="1"/>
    <xf numFmtId="10" fontId="7" fillId="2" borderId="0" xfId="1" applyNumberFormat="1" applyFont="1" applyFill="1"/>
    <xf numFmtId="8" fontId="7" fillId="2" borderId="0" xfId="0" applyNumberFormat="1" applyFont="1" applyFill="1"/>
    <xf numFmtId="0" fontId="1" fillId="0" borderId="0" xfId="0" applyNumberFormat="1" applyFont="1" applyAlignment="1">
      <alignment horizontal="right"/>
    </xf>
    <xf numFmtId="169" fontId="8" fillId="2" borderId="0" xfId="0" applyNumberFormat="1" applyFont="1" applyFill="1"/>
    <xf numFmtId="8" fontId="8" fillId="2" borderId="0" xfId="0" applyNumberFormat="1" applyFont="1" applyFill="1"/>
    <xf numFmtId="1" fontId="1" fillId="0" borderId="1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right"/>
    </xf>
    <xf numFmtId="165" fontId="1" fillId="0" borderId="0" xfId="0" applyNumberFormat="1" applyFont="1" applyFill="1"/>
    <xf numFmtId="3" fontId="4" fillId="0" borderId="0" xfId="0" applyNumberFormat="1" applyFont="1" applyFill="1" applyBorder="1"/>
    <xf numFmtId="164" fontId="1" fillId="3" borderId="0" xfId="0" applyNumberFormat="1" applyFont="1" applyFill="1"/>
    <xf numFmtId="164" fontId="1" fillId="3" borderId="0" xfId="0" applyNumberFormat="1" applyFont="1" applyFill="1" applyBorder="1"/>
    <xf numFmtId="164" fontId="1" fillId="3" borderId="0" xfId="0" applyNumberFormat="1" applyFont="1" applyFill="1" applyBorder="1" applyAlignment="1">
      <alignment horizontal="right"/>
    </xf>
    <xf numFmtId="3" fontId="1" fillId="3" borderId="0" xfId="0" applyNumberFormat="1" applyFont="1" applyFill="1"/>
    <xf numFmtId="3" fontId="1" fillId="3" borderId="0" xfId="0" applyNumberFormat="1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4" fillId="4" borderId="0" xfId="0" applyNumberFormat="1" applyFont="1" applyFill="1" applyBorder="1"/>
    <xf numFmtId="167" fontId="1" fillId="0" borderId="0" xfId="0" applyNumberFormat="1" applyFont="1" applyFill="1"/>
    <xf numFmtId="0" fontId="4" fillId="0" borderId="1" xfId="0" applyFont="1" applyBorder="1"/>
    <xf numFmtId="1" fontId="4" fillId="0" borderId="1" xfId="0" applyNumberFormat="1" applyFont="1" applyBorder="1"/>
    <xf numFmtId="170" fontId="1" fillId="0" borderId="0" xfId="2" applyNumberFormat="1" applyFont="1" applyAlignment="1">
      <alignment horizontal="right"/>
    </xf>
    <xf numFmtId="169" fontId="8" fillId="2" borderId="0" xfId="0" applyNumberFormat="1" applyFont="1" applyFill="1" applyAlignment="1">
      <alignment horizontal="right"/>
    </xf>
    <xf numFmtId="164" fontId="4" fillId="0" borderId="0" xfId="0" applyNumberFormat="1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horizontal="right"/>
    </xf>
    <xf numFmtId="164" fontId="1" fillId="2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quotePrefix="1" applyFont="1" applyFill="1" applyBorder="1" applyAlignment="1">
      <alignment horizontal="right"/>
    </xf>
    <xf numFmtId="0" fontId="1" fillId="2" borderId="0" xfId="0" quotePrefix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Continuous"/>
    </xf>
    <xf numFmtId="3" fontId="1" fillId="2" borderId="0" xfId="0" applyNumberFormat="1" applyFont="1" applyFill="1" applyBorder="1"/>
    <xf numFmtId="165" fontId="1" fillId="2" borderId="0" xfId="0" applyNumberFormat="1" applyFont="1" applyFill="1" applyBorder="1"/>
    <xf numFmtId="167" fontId="1" fillId="2" borderId="0" xfId="0" applyNumberFormat="1" applyFont="1" applyFill="1" applyBorder="1"/>
    <xf numFmtId="168" fontId="1" fillId="2" borderId="0" xfId="0" applyNumberFormat="1" applyFont="1" applyFill="1" applyBorder="1"/>
    <xf numFmtId="10" fontId="1" fillId="2" borderId="0" xfId="1" applyNumberFormat="1" applyFont="1" applyFill="1" applyBorder="1" applyAlignment="1">
      <alignment horizontal="right"/>
    </xf>
    <xf numFmtId="170" fontId="1" fillId="2" borderId="0" xfId="2" applyNumberFormat="1" applyFont="1" applyFill="1" applyBorder="1" applyAlignment="1">
      <alignment horizontal="right"/>
    </xf>
    <xf numFmtId="4" fontId="1" fillId="0" borderId="0" xfId="0" applyNumberFormat="1" applyFont="1" applyBorder="1"/>
    <xf numFmtId="169" fontId="7" fillId="2" borderId="0" xfId="0" quotePrefix="1" applyNumberFormat="1" applyFont="1" applyFill="1" applyAlignment="1">
      <alignment horizontal="right"/>
    </xf>
    <xf numFmtId="1" fontId="4" fillId="0" borderId="1" xfId="0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21</xdr:col>
      <xdr:colOff>449580</xdr:colOff>
      <xdr:row>13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5EDF5AC-57D4-4E50-8B6A-7EB641317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7160" y="0"/>
          <a:ext cx="715518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19</xdr:col>
      <xdr:colOff>342900</xdr:colOff>
      <xdr:row>37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4D56D2-A6F2-406B-B9CD-0E862C498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7640"/>
          <a:ext cx="5341620" cy="6042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11</xdr:col>
      <xdr:colOff>464822</xdr:colOff>
      <xdr:row>67</xdr:row>
      <xdr:rowOff>15240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DD1725B-EE4E-43B7-9F9D-82AD3A6BCCD7}"/>
            </a:ext>
          </a:extLst>
        </xdr:cNvPr>
        <xdr:cNvGrpSpPr/>
      </xdr:nvGrpSpPr>
      <xdr:grpSpPr>
        <a:xfrm>
          <a:off x="0" y="5174974"/>
          <a:ext cx="7468596" cy="4050527"/>
          <a:chOff x="0" y="5174974"/>
          <a:chExt cx="7468596" cy="4050527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7B5FCCA3-1B8E-49A6-9689-0C9EC8D255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174974"/>
            <a:ext cx="2486280" cy="40505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D6EBDE5E-38F0-4E6B-934F-3DAA86BAE8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47463" y="5181600"/>
            <a:ext cx="5421133" cy="37722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12</xdr:col>
      <xdr:colOff>0</xdr:colOff>
      <xdr:row>38</xdr:row>
      <xdr:rowOff>0</xdr:rowOff>
    </xdr:from>
    <xdr:to>
      <xdr:col>23</xdr:col>
      <xdr:colOff>14245</xdr:colOff>
      <xdr:row>67</xdr:row>
      <xdr:rowOff>15240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74EA5CF-54BE-49B2-9DB4-C27F8615A2DF}"/>
            </a:ext>
          </a:extLst>
        </xdr:cNvPr>
        <xdr:cNvGrpSpPr/>
      </xdr:nvGrpSpPr>
      <xdr:grpSpPr>
        <a:xfrm>
          <a:off x="7666383" y="5174974"/>
          <a:ext cx="7302940" cy="4050527"/>
          <a:chOff x="7666383" y="5174974"/>
          <a:chExt cx="7302940" cy="4050527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738204DF-E6D8-436C-9B2A-9C1AF9B788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66383" y="5174974"/>
            <a:ext cx="2487128" cy="40505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B5293110-033D-4335-859C-40BFF9D713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60834" y="5174974"/>
            <a:ext cx="5308489" cy="37722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23</xdr:col>
      <xdr:colOff>594360</xdr:colOff>
      <xdr:row>29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C7D03C-52AC-498C-AED6-E878D58C1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9080" y="129540"/>
          <a:ext cx="7223760" cy="3634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K1" sqref="K1"/>
    </sheetView>
  </sheetViews>
  <sheetFormatPr defaultRowHeight="14.4" x14ac:dyDescent="0.3"/>
  <cols>
    <col min="1" max="1" width="1.6640625" customWidth="1"/>
    <col min="3" max="3" width="12" customWidth="1"/>
    <col min="4" max="8" width="15.33203125" customWidth="1"/>
    <col min="9" max="9" width="5" customWidth="1"/>
  </cols>
  <sheetData>
    <row r="1" spans="1:9" x14ac:dyDescent="0.3">
      <c r="A1" s="63"/>
      <c r="B1" s="63"/>
      <c r="C1" s="63"/>
      <c r="D1" s="63"/>
      <c r="E1" s="63"/>
      <c r="F1" s="63"/>
      <c r="G1" s="63"/>
      <c r="H1" s="29" t="s">
        <v>81</v>
      </c>
      <c r="I1" s="63"/>
    </row>
    <row r="2" spans="1:9" x14ac:dyDescent="0.3">
      <c r="A2" s="63"/>
      <c r="B2" s="63"/>
      <c r="C2" s="63"/>
      <c r="D2" s="63"/>
      <c r="E2" s="63"/>
      <c r="F2" s="63"/>
      <c r="G2" s="63"/>
      <c r="H2" s="66"/>
      <c r="I2" s="63"/>
    </row>
    <row r="3" spans="1:9" x14ac:dyDescent="0.3">
      <c r="A3" s="63"/>
      <c r="B3" s="63"/>
      <c r="C3" s="63"/>
      <c r="D3" s="63"/>
      <c r="E3" s="63"/>
      <c r="F3" s="63"/>
      <c r="G3" s="63"/>
      <c r="H3" s="63"/>
      <c r="I3" s="63"/>
    </row>
    <row r="4" spans="1:9" x14ac:dyDescent="0.3">
      <c r="A4" s="64"/>
      <c r="B4" s="64"/>
      <c r="C4" s="65" t="s">
        <v>70</v>
      </c>
      <c r="D4" s="65" t="s">
        <v>69</v>
      </c>
      <c r="E4" s="65" t="s">
        <v>49</v>
      </c>
      <c r="F4" s="65" t="s">
        <v>50</v>
      </c>
      <c r="G4" s="65" t="s">
        <v>51</v>
      </c>
      <c r="H4" s="65" t="s">
        <v>52</v>
      </c>
      <c r="I4" s="64"/>
    </row>
    <row r="5" spans="1:9" x14ac:dyDescent="0.3">
      <c r="A5" s="64"/>
      <c r="B5" s="64"/>
      <c r="C5" s="64"/>
      <c r="D5" s="64"/>
      <c r="E5" s="64"/>
      <c r="F5" s="64"/>
      <c r="G5" s="64"/>
      <c r="H5" s="64"/>
      <c r="I5" s="64"/>
    </row>
    <row r="6" spans="1:9" x14ac:dyDescent="0.3">
      <c r="A6" s="64"/>
      <c r="B6" s="64"/>
      <c r="C6" s="64"/>
      <c r="D6" s="66" t="s">
        <v>54</v>
      </c>
      <c r="E6" s="66" t="s">
        <v>56</v>
      </c>
      <c r="F6" s="66" t="s">
        <v>58</v>
      </c>
      <c r="G6" s="66"/>
      <c r="H6" s="66"/>
      <c r="I6" s="64"/>
    </row>
    <row r="7" spans="1:9" x14ac:dyDescent="0.3">
      <c r="A7" s="64"/>
      <c r="B7" s="64"/>
      <c r="C7" s="64"/>
      <c r="D7" s="66" t="s">
        <v>55</v>
      </c>
      <c r="E7" s="66" t="s">
        <v>57</v>
      </c>
      <c r="F7" s="66" t="s">
        <v>59</v>
      </c>
      <c r="G7" s="66"/>
      <c r="H7" s="66" t="s">
        <v>62</v>
      </c>
      <c r="I7" s="64"/>
    </row>
    <row r="8" spans="1:9" x14ac:dyDescent="0.3">
      <c r="A8" s="64"/>
      <c r="B8" s="64"/>
      <c r="C8" s="67" t="s">
        <v>53</v>
      </c>
      <c r="D8" s="68" t="s">
        <v>109</v>
      </c>
      <c r="E8" s="68" t="s">
        <v>109</v>
      </c>
      <c r="F8" s="69" t="s">
        <v>60</v>
      </c>
      <c r="G8" s="69" t="s">
        <v>61</v>
      </c>
      <c r="H8" s="69" t="s">
        <v>63</v>
      </c>
      <c r="I8" s="64"/>
    </row>
    <row r="9" spans="1:9" x14ac:dyDescent="0.3">
      <c r="A9" s="64"/>
      <c r="B9" s="70" t="s">
        <v>64</v>
      </c>
      <c r="C9" s="64" t="s">
        <v>22</v>
      </c>
      <c r="D9" s="71">
        <v>10.593299999999999</v>
      </c>
      <c r="E9" s="109" t="s">
        <v>102</v>
      </c>
      <c r="F9" s="109" t="s">
        <v>102</v>
      </c>
      <c r="G9" s="75">
        <f>D9</f>
        <v>10.593299999999999</v>
      </c>
      <c r="H9" s="72">
        <f>+IF(ISERROR((G9-D9)/D9),"",(G9-D9)/D9)</f>
        <v>0</v>
      </c>
      <c r="I9" s="64"/>
    </row>
    <row r="10" spans="1:9" x14ac:dyDescent="0.3">
      <c r="A10" s="64"/>
      <c r="B10" s="70" t="s">
        <v>65</v>
      </c>
      <c r="C10" s="64" t="s">
        <v>23</v>
      </c>
      <c r="D10" s="71">
        <v>19.988499999999998</v>
      </c>
      <c r="E10" s="71">
        <v>3.6025</v>
      </c>
      <c r="F10" s="71">
        <f>'Part 135'!$E$28</f>
        <v>3.0990000000000002</v>
      </c>
      <c r="G10" s="75">
        <f>+D10-E10+F10</f>
        <v>19.484999999999999</v>
      </c>
      <c r="H10" s="72">
        <f>+IF(ISERROR((G10-D10)/D10),"",(G10-D10)/D10)</f>
        <v>-2.52E-2</v>
      </c>
      <c r="I10" s="64"/>
    </row>
    <row r="11" spans="1:9" x14ac:dyDescent="0.3">
      <c r="A11" s="64"/>
      <c r="B11" s="70" t="s">
        <v>66</v>
      </c>
      <c r="C11" s="64" t="s">
        <v>27</v>
      </c>
      <c r="D11" s="71">
        <v>39.0685</v>
      </c>
      <c r="E11" s="71">
        <v>4.0327999999999999</v>
      </c>
      <c r="F11" s="71">
        <f>Seaplane!D28</f>
        <v>5.7670000000000003</v>
      </c>
      <c r="G11" s="75">
        <f>+D11-E11+F11</f>
        <v>40.802700000000002</v>
      </c>
      <c r="H11" s="72">
        <f>+IF(ISERROR((G11-D11)/D11),"",(G11-D11)/D11)</f>
        <v>4.4400000000000002E-2</v>
      </c>
      <c r="I11" s="64"/>
    </row>
    <row r="12" spans="1:9" x14ac:dyDescent="0.3">
      <c r="A12" s="64"/>
      <c r="B12" s="70" t="s">
        <v>67</v>
      </c>
      <c r="C12" s="64" t="s">
        <v>68</v>
      </c>
      <c r="D12" s="73">
        <v>1532.27</v>
      </c>
      <c r="E12" s="93" t="s">
        <v>98</v>
      </c>
      <c r="F12" s="93" t="s">
        <v>98</v>
      </c>
      <c r="G12" s="76">
        <v>1532.27</v>
      </c>
      <c r="H12" s="72">
        <f>+IF(ISERROR((G12-D12)/D12),"",(G12-D12)/D12)</f>
        <v>0</v>
      </c>
      <c r="I12" s="64"/>
    </row>
    <row r="13" spans="1:9" x14ac:dyDescent="0.3">
      <c r="A13" s="64"/>
      <c r="B13" s="64"/>
      <c r="C13" s="64"/>
      <c r="D13" s="64"/>
      <c r="E13" s="64"/>
      <c r="F13" s="64"/>
      <c r="G13" s="64"/>
      <c r="H13" s="64"/>
      <c r="I13" s="64"/>
    </row>
  </sheetData>
  <sheetProtection algorithmName="SHA-512" hashValue="0adGQLtM5GovHgD0mn8RR9CJU5fA5DH9fVsv0pLEq8fZyzBmxIa7r7uXLxRqmJEW6SpZVJsQ4NX5bvNhOqCIwg==" saltValue="M4JY03m5FaGZoNg0/4dY+w==" spinCount="100000" sheet="1" objects="1" scenarios="1"/>
  <pageMargins left="0.7" right="0.7" top="0.75" bottom="0.75" header="0.3" footer="0.3"/>
  <pageSetup orientation="landscape" r:id="rId1"/>
  <ignoredErrors>
    <ignoredError sqref="B9:B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Normal="100" workbookViewId="0">
      <selection activeCell="A7" sqref="A7"/>
    </sheetView>
  </sheetViews>
  <sheetFormatPr defaultRowHeight="11.1" customHeight="1" x14ac:dyDescent="0.25"/>
  <cols>
    <col min="1" max="1" width="5.5546875" style="27" customWidth="1"/>
    <col min="2" max="2" width="1.44140625" style="28" customWidth="1"/>
    <col min="3" max="3" width="33.33203125" style="28" customWidth="1"/>
    <col min="4" max="4" width="12.33203125" style="28" customWidth="1"/>
    <col min="5" max="5" width="4.88671875" style="28" customWidth="1"/>
    <col min="6" max="6" width="11.33203125" style="28" bestFit="1" customWidth="1"/>
    <col min="7" max="7" width="3" style="28" customWidth="1"/>
    <col min="8" max="8" width="5.88671875" style="28" customWidth="1"/>
    <col min="9" max="9" width="9.6640625" style="28" customWidth="1"/>
    <col min="10" max="10" width="9.109375" style="28"/>
    <col min="11" max="11" width="9.109375" style="30"/>
    <col min="12" max="255" width="9.109375" style="28"/>
    <col min="256" max="256" width="2.6640625" style="28" bestFit="1" customWidth="1"/>
    <col min="257" max="257" width="1.44140625" style="28" customWidth="1"/>
    <col min="258" max="258" width="39.5546875" style="28" bestFit="1" customWidth="1"/>
    <col min="259" max="259" width="11.6640625" style="28" bestFit="1" customWidth="1"/>
    <col min="260" max="264" width="9.33203125" style="28" customWidth="1"/>
    <col min="265" max="265" width="9.6640625" style="28" customWidth="1"/>
    <col min="266" max="511" width="9.109375" style="28"/>
    <col min="512" max="512" width="2.6640625" style="28" bestFit="1" customWidth="1"/>
    <col min="513" max="513" width="1.44140625" style="28" customWidth="1"/>
    <col min="514" max="514" width="39.5546875" style="28" bestFit="1" customWidth="1"/>
    <col min="515" max="515" width="11.6640625" style="28" bestFit="1" customWidth="1"/>
    <col min="516" max="520" width="9.33203125" style="28" customWidth="1"/>
    <col min="521" max="521" width="9.6640625" style="28" customWidth="1"/>
    <col min="522" max="767" width="9.109375" style="28"/>
    <col min="768" max="768" width="2.6640625" style="28" bestFit="1" customWidth="1"/>
    <col min="769" max="769" width="1.44140625" style="28" customWidth="1"/>
    <col min="770" max="770" width="39.5546875" style="28" bestFit="1" customWidth="1"/>
    <col min="771" max="771" width="11.6640625" style="28" bestFit="1" customWidth="1"/>
    <col min="772" max="776" width="9.33203125" style="28" customWidth="1"/>
    <col min="777" max="777" width="9.6640625" style="28" customWidth="1"/>
    <col min="778" max="1023" width="9.109375" style="28"/>
    <col min="1024" max="1024" width="2.6640625" style="28" bestFit="1" customWidth="1"/>
    <col min="1025" max="1025" width="1.44140625" style="28" customWidth="1"/>
    <col min="1026" max="1026" width="39.5546875" style="28" bestFit="1" customWidth="1"/>
    <col min="1027" max="1027" width="11.6640625" style="28" bestFit="1" customWidth="1"/>
    <col min="1028" max="1032" width="9.33203125" style="28" customWidth="1"/>
    <col min="1033" max="1033" width="9.6640625" style="28" customWidth="1"/>
    <col min="1034" max="1279" width="9.109375" style="28"/>
    <col min="1280" max="1280" width="2.6640625" style="28" bestFit="1" customWidth="1"/>
    <col min="1281" max="1281" width="1.44140625" style="28" customWidth="1"/>
    <col min="1282" max="1282" width="39.5546875" style="28" bestFit="1" customWidth="1"/>
    <col min="1283" max="1283" width="11.6640625" style="28" bestFit="1" customWidth="1"/>
    <col min="1284" max="1288" width="9.33203125" style="28" customWidth="1"/>
    <col min="1289" max="1289" width="9.6640625" style="28" customWidth="1"/>
    <col min="1290" max="1535" width="9.109375" style="28"/>
    <col min="1536" max="1536" width="2.6640625" style="28" bestFit="1" customWidth="1"/>
    <col min="1537" max="1537" width="1.44140625" style="28" customWidth="1"/>
    <col min="1538" max="1538" width="39.5546875" style="28" bestFit="1" customWidth="1"/>
    <col min="1539" max="1539" width="11.6640625" style="28" bestFit="1" customWidth="1"/>
    <col min="1540" max="1544" width="9.33203125" style="28" customWidth="1"/>
    <col min="1545" max="1545" width="9.6640625" style="28" customWidth="1"/>
    <col min="1546" max="1791" width="9.109375" style="28"/>
    <col min="1792" max="1792" width="2.6640625" style="28" bestFit="1" customWidth="1"/>
    <col min="1793" max="1793" width="1.44140625" style="28" customWidth="1"/>
    <col min="1794" max="1794" width="39.5546875" style="28" bestFit="1" customWidth="1"/>
    <col min="1795" max="1795" width="11.6640625" style="28" bestFit="1" customWidth="1"/>
    <col min="1796" max="1800" width="9.33203125" style="28" customWidth="1"/>
    <col min="1801" max="1801" width="9.6640625" style="28" customWidth="1"/>
    <col min="1802" max="2047" width="9.109375" style="28"/>
    <col min="2048" max="2048" width="2.6640625" style="28" bestFit="1" customWidth="1"/>
    <col min="2049" max="2049" width="1.44140625" style="28" customWidth="1"/>
    <col min="2050" max="2050" width="39.5546875" style="28" bestFit="1" customWidth="1"/>
    <col min="2051" max="2051" width="11.6640625" style="28" bestFit="1" customWidth="1"/>
    <col min="2052" max="2056" width="9.33203125" style="28" customWidth="1"/>
    <col min="2057" max="2057" width="9.6640625" style="28" customWidth="1"/>
    <col min="2058" max="2303" width="9.109375" style="28"/>
    <col min="2304" max="2304" width="2.6640625" style="28" bestFit="1" customWidth="1"/>
    <col min="2305" max="2305" width="1.44140625" style="28" customWidth="1"/>
    <col min="2306" max="2306" width="39.5546875" style="28" bestFit="1" customWidth="1"/>
    <col min="2307" max="2307" width="11.6640625" style="28" bestFit="1" customWidth="1"/>
    <col min="2308" max="2312" width="9.33203125" style="28" customWidth="1"/>
    <col min="2313" max="2313" width="9.6640625" style="28" customWidth="1"/>
    <col min="2314" max="2559" width="9.109375" style="28"/>
    <col min="2560" max="2560" width="2.6640625" style="28" bestFit="1" customWidth="1"/>
    <col min="2561" max="2561" width="1.44140625" style="28" customWidth="1"/>
    <col min="2562" max="2562" width="39.5546875" style="28" bestFit="1" customWidth="1"/>
    <col min="2563" max="2563" width="11.6640625" style="28" bestFit="1" customWidth="1"/>
    <col min="2564" max="2568" width="9.33203125" style="28" customWidth="1"/>
    <col min="2569" max="2569" width="9.6640625" style="28" customWidth="1"/>
    <col min="2570" max="2815" width="9.109375" style="28"/>
    <col min="2816" max="2816" width="2.6640625" style="28" bestFit="1" customWidth="1"/>
    <col min="2817" max="2817" width="1.44140625" style="28" customWidth="1"/>
    <col min="2818" max="2818" width="39.5546875" style="28" bestFit="1" customWidth="1"/>
    <col min="2819" max="2819" width="11.6640625" style="28" bestFit="1" customWidth="1"/>
    <col min="2820" max="2824" width="9.33203125" style="28" customWidth="1"/>
    <col min="2825" max="2825" width="9.6640625" style="28" customWidth="1"/>
    <col min="2826" max="3071" width="9.109375" style="28"/>
    <col min="3072" max="3072" width="2.6640625" style="28" bestFit="1" customWidth="1"/>
    <col min="3073" max="3073" width="1.44140625" style="28" customWidth="1"/>
    <col min="3074" max="3074" width="39.5546875" style="28" bestFit="1" customWidth="1"/>
    <col min="3075" max="3075" width="11.6640625" style="28" bestFit="1" customWidth="1"/>
    <col min="3076" max="3080" width="9.33203125" style="28" customWidth="1"/>
    <col min="3081" max="3081" width="9.6640625" style="28" customWidth="1"/>
    <col min="3082" max="3327" width="9.109375" style="28"/>
    <col min="3328" max="3328" width="2.6640625" style="28" bestFit="1" customWidth="1"/>
    <col min="3329" max="3329" width="1.44140625" style="28" customWidth="1"/>
    <col min="3330" max="3330" width="39.5546875" style="28" bestFit="1" customWidth="1"/>
    <col min="3331" max="3331" width="11.6640625" style="28" bestFit="1" customWidth="1"/>
    <col min="3332" max="3336" width="9.33203125" style="28" customWidth="1"/>
    <col min="3337" max="3337" width="9.6640625" style="28" customWidth="1"/>
    <col min="3338" max="3583" width="9.109375" style="28"/>
    <col min="3584" max="3584" width="2.6640625" style="28" bestFit="1" customWidth="1"/>
    <col min="3585" max="3585" width="1.44140625" style="28" customWidth="1"/>
    <col min="3586" max="3586" width="39.5546875" style="28" bestFit="1" customWidth="1"/>
    <col min="3587" max="3587" width="11.6640625" style="28" bestFit="1" customWidth="1"/>
    <col min="3588" max="3592" width="9.33203125" style="28" customWidth="1"/>
    <col min="3593" max="3593" width="9.6640625" style="28" customWidth="1"/>
    <col min="3594" max="3839" width="9.109375" style="28"/>
    <col min="3840" max="3840" width="2.6640625" style="28" bestFit="1" customWidth="1"/>
    <col min="3841" max="3841" width="1.44140625" style="28" customWidth="1"/>
    <col min="3842" max="3842" width="39.5546875" style="28" bestFit="1" customWidth="1"/>
    <col min="3843" max="3843" width="11.6640625" style="28" bestFit="1" customWidth="1"/>
    <col min="3844" max="3848" width="9.33203125" style="28" customWidth="1"/>
    <col min="3849" max="3849" width="9.6640625" style="28" customWidth="1"/>
    <col min="3850" max="4095" width="9.109375" style="28"/>
    <col min="4096" max="4096" width="2.6640625" style="28" bestFit="1" customWidth="1"/>
    <col min="4097" max="4097" width="1.44140625" style="28" customWidth="1"/>
    <col min="4098" max="4098" width="39.5546875" style="28" bestFit="1" customWidth="1"/>
    <col min="4099" max="4099" width="11.6640625" style="28" bestFit="1" customWidth="1"/>
    <col min="4100" max="4104" width="9.33203125" style="28" customWidth="1"/>
    <col min="4105" max="4105" width="9.6640625" style="28" customWidth="1"/>
    <col min="4106" max="4351" width="9.109375" style="28"/>
    <col min="4352" max="4352" width="2.6640625" style="28" bestFit="1" customWidth="1"/>
    <col min="4353" max="4353" width="1.44140625" style="28" customWidth="1"/>
    <col min="4354" max="4354" width="39.5546875" style="28" bestFit="1" customWidth="1"/>
    <col min="4355" max="4355" width="11.6640625" style="28" bestFit="1" customWidth="1"/>
    <col min="4356" max="4360" width="9.33203125" style="28" customWidth="1"/>
    <col min="4361" max="4361" width="9.6640625" style="28" customWidth="1"/>
    <col min="4362" max="4607" width="9.109375" style="28"/>
    <col min="4608" max="4608" width="2.6640625" style="28" bestFit="1" customWidth="1"/>
    <col min="4609" max="4609" width="1.44140625" style="28" customWidth="1"/>
    <col min="4610" max="4610" width="39.5546875" style="28" bestFit="1" customWidth="1"/>
    <col min="4611" max="4611" width="11.6640625" style="28" bestFit="1" customWidth="1"/>
    <col min="4612" max="4616" width="9.33203125" style="28" customWidth="1"/>
    <col min="4617" max="4617" width="9.6640625" style="28" customWidth="1"/>
    <col min="4618" max="4863" width="9.109375" style="28"/>
    <col min="4864" max="4864" width="2.6640625" style="28" bestFit="1" customWidth="1"/>
    <col min="4865" max="4865" width="1.44140625" style="28" customWidth="1"/>
    <col min="4866" max="4866" width="39.5546875" style="28" bestFit="1" customWidth="1"/>
    <col min="4867" max="4867" width="11.6640625" style="28" bestFit="1" customWidth="1"/>
    <col min="4868" max="4872" width="9.33203125" style="28" customWidth="1"/>
    <col min="4873" max="4873" width="9.6640625" style="28" customWidth="1"/>
    <col min="4874" max="5119" width="9.109375" style="28"/>
    <col min="5120" max="5120" width="2.6640625" style="28" bestFit="1" customWidth="1"/>
    <col min="5121" max="5121" width="1.44140625" style="28" customWidth="1"/>
    <col min="5122" max="5122" width="39.5546875" style="28" bestFit="1" customWidth="1"/>
    <col min="5123" max="5123" width="11.6640625" style="28" bestFit="1" customWidth="1"/>
    <col min="5124" max="5128" width="9.33203125" style="28" customWidth="1"/>
    <col min="5129" max="5129" width="9.6640625" style="28" customWidth="1"/>
    <col min="5130" max="5375" width="9.109375" style="28"/>
    <col min="5376" max="5376" width="2.6640625" style="28" bestFit="1" customWidth="1"/>
    <col min="5377" max="5377" width="1.44140625" style="28" customWidth="1"/>
    <col min="5378" max="5378" width="39.5546875" style="28" bestFit="1" customWidth="1"/>
    <col min="5379" max="5379" width="11.6640625" style="28" bestFit="1" customWidth="1"/>
    <col min="5380" max="5384" width="9.33203125" style="28" customWidth="1"/>
    <col min="5385" max="5385" width="9.6640625" style="28" customWidth="1"/>
    <col min="5386" max="5631" width="9.109375" style="28"/>
    <col min="5632" max="5632" width="2.6640625" style="28" bestFit="1" customWidth="1"/>
    <col min="5633" max="5633" width="1.44140625" style="28" customWidth="1"/>
    <col min="5634" max="5634" width="39.5546875" style="28" bestFit="1" customWidth="1"/>
    <col min="5635" max="5635" width="11.6640625" style="28" bestFit="1" customWidth="1"/>
    <col min="5636" max="5640" width="9.33203125" style="28" customWidth="1"/>
    <col min="5641" max="5641" width="9.6640625" style="28" customWidth="1"/>
    <col min="5642" max="5887" width="9.109375" style="28"/>
    <col min="5888" max="5888" width="2.6640625" style="28" bestFit="1" customWidth="1"/>
    <col min="5889" max="5889" width="1.44140625" style="28" customWidth="1"/>
    <col min="5890" max="5890" width="39.5546875" style="28" bestFit="1" customWidth="1"/>
    <col min="5891" max="5891" width="11.6640625" style="28" bestFit="1" customWidth="1"/>
    <col min="5892" max="5896" width="9.33203125" style="28" customWidth="1"/>
    <col min="5897" max="5897" width="9.6640625" style="28" customWidth="1"/>
    <col min="5898" max="6143" width="9.109375" style="28"/>
    <col min="6144" max="6144" width="2.6640625" style="28" bestFit="1" customWidth="1"/>
    <col min="6145" max="6145" width="1.44140625" style="28" customWidth="1"/>
    <col min="6146" max="6146" width="39.5546875" style="28" bestFit="1" customWidth="1"/>
    <col min="6147" max="6147" width="11.6640625" style="28" bestFit="1" customWidth="1"/>
    <col min="6148" max="6152" width="9.33203125" style="28" customWidth="1"/>
    <col min="6153" max="6153" width="9.6640625" style="28" customWidth="1"/>
    <col min="6154" max="6399" width="9.109375" style="28"/>
    <col min="6400" max="6400" width="2.6640625" style="28" bestFit="1" customWidth="1"/>
    <col min="6401" max="6401" width="1.44140625" style="28" customWidth="1"/>
    <col min="6402" max="6402" width="39.5546875" style="28" bestFit="1" customWidth="1"/>
    <col min="6403" max="6403" width="11.6640625" style="28" bestFit="1" customWidth="1"/>
    <col min="6404" max="6408" width="9.33203125" style="28" customWidth="1"/>
    <col min="6409" max="6409" width="9.6640625" style="28" customWidth="1"/>
    <col min="6410" max="6655" width="9.109375" style="28"/>
    <col min="6656" max="6656" width="2.6640625" style="28" bestFit="1" customWidth="1"/>
    <col min="6657" max="6657" width="1.44140625" style="28" customWidth="1"/>
    <col min="6658" max="6658" width="39.5546875" style="28" bestFit="1" customWidth="1"/>
    <col min="6659" max="6659" width="11.6640625" style="28" bestFit="1" customWidth="1"/>
    <col min="6660" max="6664" width="9.33203125" style="28" customWidth="1"/>
    <col min="6665" max="6665" width="9.6640625" style="28" customWidth="1"/>
    <col min="6666" max="6911" width="9.109375" style="28"/>
    <col min="6912" max="6912" width="2.6640625" style="28" bestFit="1" customWidth="1"/>
    <col min="6913" max="6913" width="1.44140625" style="28" customWidth="1"/>
    <col min="6914" max="6914" width="39.5546875" style="28" bestFit="1" customWidth="1"/>
    <col min="6915" max="6915" width="11.6640625" style="28" bestFit="1" customWidth="1"/>
    <col min="6916" max="6920" width="9.33203125" style="28" customWidth="1"/>
    <col min="6921" max="6921" width="9.6640625" style="28" customWidth="1"/>
    <col min="6922" max="7167" width="9.109375" style="28"/>
    <col min="7168" max="7168" width="2.6640625" style="28" bestFit="1" customWidth="1"/>
    <col min="7169" max="7169" width="1.44140625" style="28" customWidth="1"/>
    <col min="7170" max="7170" width="39.5546875" style="28" bestFit="1" customWidth="1"/>
    <col min="7171" max="7171" width="11.6640625" style="28" bestFit="1" customWidth="1"/>
    <col min="7172" max="7176" width="9.33203125" style="28" customWidth="1"/>
    <col min="7177" max="7177" width="9.6640625" style="28" customWidth="1"/>
    <col min="7178" max="7423" width="9.109375" style="28"/>
    <col min="7424" max="7424" width="2.6640625" style="28" bestFit="1" customWidth="1"/>
    <col min="7425" max="7425" width="1.44140625" style="28" customWidth="1"/>
    <col min="7426" max="7426" width="39.5546875" style="28" bestFit="1" customWidth="1"/>
    <col min="7427" max="7427" width="11.6640625" style="28" bestFit="1" customWidth="1"/>
    <col min="7428" max="7432" width="9.33203125" style="28" customWidth="1"/>
    <col min="7433" max="7433" width="9.6640625" style="28" customWidth="1"/>
    <col min="7434" max="7679" width="9.109375" style="28"/>
    <col min="7680" max="7680" width="2.6640625" style="28" bestFit="1" customWidth="1"/>
    <col min="7681" max="7681" width="1.44140625" style="28" customWidth="1"/>
    <col min="7682" max="7682" width="39.5546875" style="28" bestFit="1" customWidth="1"/>
    <col min="7683" max="7683" width="11.6640625" style="28" bestFit="1" customWidth="1"/>
    <col min="7684" max="7688" width="9.33203125" style="28" customWidth="1"/>
    <col min="7689" max="7689" width="9.6640625" style="28" customWidth="1"/>
    <col min="7690" max="7935" width="9.109375" style="28"/>
    <col min="7936" max="7936" width="2.6640625" style="28" bestFit="1" customWidth="1"/>
    <col min="7937" max="7937" width="1.44140625" style="28" customWidth="1"/>
    <col min="7938" max="7938" width="39.5546875" style="28" bestFit="1" customWidth="1"/>
    <col min="7939" max="7939" width="11.6640625" style="28" bestFit="1" customWidth="1"/>
    <col min="7940" max="7944" width="9.33203125" style="28" customWidth="1"/>
    <col min="7945" max="7945" width="9.6640625" style="28" customWidth="1"/>
    <col min="7946" max="8191" width="9.109375" style="28"/>
    <col min="8192" max="8192" width="2.6640625" style="28" bestFit="1" customWidth="1"/>
    <col min="8193" max="8193" width="1.44140625" style="28" customWidth="1"/>
    <col min="8194" max="8194" width="39.5546875" style="28" bestFit="1" customWidth="1"/>
    <col min="8195" max="8195" width="11.6640625" style="28" bestFit="1" customWidth="1"/>
    <col min="8196" max="8200" width="9.33203125" style="28" customWidth="1"/>
    <col min="8201" max="8201" width="9.6640625" style="28" customWidth="1"/>
    <col min="8202" max="8447" width="9.109375" style="28"/>
    <col min="8448" max="8448" width="2.6640625" style="28" bestFit="1" customWidth="1"/>
    <col min="8449" max="8449" width="1.44140625" style="28" customWidth="1"/>
    <col min="8450" max="8450" width="39.5546875" style="28" bestFit="1" customWidth="1"/>
    <col min="8451" max="8451" width="11.6640625" style="28" bestFit="1" customWidth="1"/>
    <col min="8452" max="8456" width="9.33203125" style="28" customWidth="1"/>
    <col min="8457" max="8457" width="9.6640625" style="28" customWidth="1"/>
    <col min="8458" max="8703" width="9.109375" style="28"/>
    <col min="8704" max="8704" width="2.6640625" style="28" bestFit="1" customWidth="1"/>
    <col min="8705" max="8705" width="1.44140625" style="28" customWidth="1"/>
    <col min="8706" max="8706" width="39.5546875" style="28" bestFit="1" customWidth="1"/>
    <col min="8707" max="8707" width="11.6640625" style="28" bestFit="1" customWidth="1"/>
    <col min="8708" max="8712" width="9.33203125" style="28" customWidth="1"/>
    <col min="8713" max="8713" width="9.6640625" style="28" customWidth="1"/>
    <col min="8714" max="8959" width="9.109375" style="28"/>
    <col min="8960" max="8960" width="2.6640625" style="28" bestFit="1" customWidth="1"/>
    <col min="8961" max="8961" width="1.44140625" style="28" customWidth="1"/>
    <col min="8962" max="8962" width="39.5546875" style="28" bestFit="1" customWidth="1"/>
    <col min="8963" max="8963" width="11.6640625" style="28" bestFit="1" customWidth="1"/>
    <col min="8964" max="8968" width="9.33203125" style="28" customWidth="1"/>
    <col min="8969" max="8969" width="9.6640625" style="28" customWidth="1"/>
    <col min="8970" max="9215" width="9.109375" style="28"/>
    <col min="9216" max="9216" width="2.6640625" style="28" bestFit="1" customWidth="1"/>
    <col min="9217" max="9217" width="1.44140625" style="28" customWidth="1"/>
    <col min="9218" max="9218" width="39.5546875" style="28" bestFit="1" customWidth="1"/>
    <col min="9219" max="9219" width="11.6640625" style="28" bestFit="1" customWidth="1"/>
    <col min="9220" max="9224" width="9.33203125" style="28" customWidth="1"/>
    <col min="9225" max="9225" width="9.6640625" style="28" customWidth="1"/>
    <col min="9226" max="9471" width="9.109375" style="28"/>
    <col min="9472" max="9472" width="2.6640625" style="28" bestFit="1" customWidth="1"/>
    <col min="9473" max="9473" width="1.44140625" style="28" customWidth="1"/>
    <col min="9474" max="9474" width="39.5546875" style="28" bestFit="1" customWidth="1"/>
    <col min="9475" max="9475" width="11.6640625" style="28" bestFit="1" customWidth="1"/>
    <col min="9476" max="9480" width="9.33203125" style="28" customWidth="1"/>
    <col min="9481" max="9481" width="9.6640625" style="28" customWidth="1"/>
    <col min="9482" max="9727" width="9.109375" style="28"/>
    <col min="9728" max="9728" width="2.6640625" style="28" bestFit="1" customWidth="1"/>
    <col min="9729" max="9729" width="1.44140625" style="28" customWidth="1"/>
    <col min="9730" max="9730" width="39.5546875" style="28" bestFit="1" customWidth="1"/>
    <col min="9731" max="9731" width="11.6640625" style="28" bestFit="1" customWidth="1"/>
    <col min="9732" max="9736" width="9.33203125" style="28" customWidth="1"/>
    <col min="9737" max="9737" width="9.6640625" style="28" customWidth="1"/>
    <col min="9738" max="9983" width="9.109375" style="28"/>
    <col min="9984" max="9984" width="2.6640625" style="28" bestFit="1" customWidth="1"/>
    <col min="9985" max="9985" width="1.44140625" style="28" customWidth="1"/>
    <col min="9986" max="9986" width="39.5546875" style="28" bestFit="1" customWidth="1"/>
    <col min="9987" max="9987" width="11.6640625" style="28" bestFit="1" customWidth="1"/>
    <col min="9988" max="9992" width="9.33203125" style="28" customWidth="1"/>
    <col min="9993" max="9993" width="9.6640625" style="28" customWidth="1"/>
    <col min="9994" max="10239" width="9.109375" style="28"/>
    <col min="10240" max="10240" width="2.6640625" style="28" bestFit="1" customWidth="1"/>
    <col min="10241" max="10241" width="1.44140625" style="28" customWidth="1"/>
    <col min="10242" max="10242" width="39.5546875" style="28" bestFit="1" customWidth="1"/>
    <col min="10243" max="10243" width="11.6640625" style="28" bestFit="1" customWidth="1"/>
    <col min="10244" max="10248" width="9.33203125" style="28" customWidth="1"/>
    <col min="10249" max="10249" width="9.6640625" style="28" customWidth="1"/>
    <col min="10250" max="10495" width="9.109375" style="28"/>
    <col min="10496" max="10496" width="2.6640625" style="28" bestFit="1" customWidth="1"/>
    <col min="10497" max="10497" width="1.44140625" style="28" customWidth="1"/>
    <col min="10498" max="10498" width="39.5546875" style="28" bestFit="1" customWidth="1"/>
    <col min="10499" max="10499" width="11.6640625" style="28" bestFit="1" customWidth="1"/>
    <col min="10500" max="10504" width="9.33203125" style="28" customWidth="1"/>
    <col min="10505" max="10505" width="9.6640625" style="28" customWidth="1"/>
    <col min="10506" max="10751" width="9.109375" style="28"/>
    <col min="10752" max="10752" width="2.6640625" style="28" bestFit="1" customWidth="1"/>
    <col min="10753" max="10753" width="1.44140625" style="28" customWidth="1"/>
    <col min="10754" max="10754" width="39.5546875" style="28" bestFit="1" customWidth="1"/>
    <col min="10755" max="10755" width="11.6640625" style="28" bestFit="1" customWidth="1"/>
    <col min="10756" max="10760" width="9.33203125" style="28" customWidth="1"/>
    <col min="10761" max="10761" width="9.6640625" style="28" customWidth="1"/>
    <col min="10762" max="11007" width="9.109375" style="28"/>
    <col min="11008" max="11008" width="2.6640625" style="28" bestFit="1" customWidth="1"/>
    <col min="11009" max="11009" width="1.44140625" style="28" customWidth="1"/>
    <col min="11010" max="11010" width="39.5546875" style="28" bestFit="1" customWidth="1"/>
    <col min="11011" max="11011" width="11.6640625" style="28" bestFit="1" customWidth="1"/>
    <col min="11012" max="11016" width="9.33203125" style="28" customWidth="1"/>
    <col min="11017" max="11017" width="9.6640625" style="28" customWidth="1"/>
    <col min="11018" max="11263" width="9.109375" style="28"/>
    <col min="11264" max="11264" width="2.6640625" style="28" bestFit="1" customWidth="1"/>
    <col min="11265" max="11265" width="1.44140625" style="28" customWidth="1"/>
    <col min="11266" max="11266" width="39.5546875" style="28" bestFit="1" customWidth="1"/>
    <col min="11267" max="11267" width="11.6640625" style="28" bestFit="1" customWidth="1"/>
    <col min="11268" max="11272" width="9.33203125" style="28" customWidth="1"/>
    <col min="11273" max="11273" width="9.6640625" style="28" customWidth="1"/>
    <col min="11274" max="11519" width="9.109375" style="28"/>
    <col min="11520" max="11520" width="2.6640625" style="28" bestFit="1" customWidth="1"/>
    <col min="11521" max="11521" width="1.44140625" style="28" customWidth="1"/>
    <col min="11522" max="11522" width="39.5546875" style="28" bestFit="1" customWidth="1"/>
    <col min="11523" max="11523" width="11.6640625" style="28" bestFit="1" customWidth="1"/>
    <col min="11524" max="11528" width="9.33203125" style="28" customWidth="1"/>
    <col min="11529" max="11529" width="9.6640625" style="28" customWidth="1"/>
    <col min="11530" max="11775" width="9.109375" style="28"/>
    <col min="11776" max="11776" width="2.6640625" style="28" bestFit="1" customWidth="1"/>
    <col min="11777" max="11777" width="1.44140625" style="28" customWidth="1"/>
    <col min="11778" max="11778" width="39.5546875" style="28" bestFit="1" customWidth="1"/>
    <col min="11779" max="11779" width="11.6640625" style="28" bestFit="1" customWidth="1"/>
    <col min="11780" max="11784" width="9.33203125" style="28" customWidth="1"/>
    <col min="11785" max="11785" width="9.6640625" style="28" customWidth="1"/>
    <col min="11786" max="12031" width="9.109375" style="28"/>
    <col min="12032" max="12032" width="2.6640625" style="28" bestFit="1" customWidth="1"/>
    <col min="12033" max="12033" width="1.44140625" style="28" customWidth="1"/>
    <col min="12034" max="12034" width="39.5546875" style="28" bestFit="1" customWidth="1"/>
    <col min="12035" max="12035" width="11.6640625" style="28" bestFit="1" customWidth="1"/>
    <col min="12036" max="12040" width="9.33203125" style="28" customWidth="1"/>
    <col min="12041" max="12041" width="9.6640625" style="28" customWidth="1"/>
    <col min="12042" max="12287" width="9.109375" style="28"/>
    <col min="12288" max="12288" width="2.6640625" style="28" bestFit="1" customWidth="1"/>
    <col min="12289" max="12289" width="1.44140625" style="28" customWidth="1"/>
    <col min="12290" max="12290" width="39.5546875" style="28" bestFit="1" customWidth="1"/>
    <col min="12291" max="12291" width="11.6640625" style="28" bestFit="1" customWidth="1"/>
    <col min="12292" max="12296" width="9.33203125" style="28" customWidth="1"/>
    <col min="12297" max="12297" width="9.6640625" style="28" customWidth="1"/>
    <col min="12298" max="12543" width="9.109375" style="28"/>
    <col min="12544" max="12544" width="2.6640625" style="28" bestFit="1" customWidth="1"/>
    <col min="12545" max="12545" width="1.44140625" style="28" customWidth="1"/>
    <col min="12546" max="12546" width="39.5546875" style="28" bestFit="1" customWidth="1"/>
    <col min="12547" max="12547" width="11.6640625" style="28" bestFit="1" customWidth="1"/>
    <col min="12548" max="12552" width="9.33203125" style="28" customWidth="1"/>
    <col min="12553" max="12553" width="9.6640625" style="28" customWidth="1"/>
    <col min="12554" max="12799" width="9.109375" style="28"/>
    <col min="12800" max="12800" width="2.6640625" style="28" bestFit="1" customWidth="1"/>
    <col min="12801" max="12801" width="1.44140625" style="28" customWidth="1"/>
    <col min="12802" max="12802" width="39.5546875" style="28" bestFit="1" customWidth="1"/>
    <col min="12803" max="12803" width="11.6640625" style="28" bestFit="1" customWidth="1"/>
    <col min="12804" max="12808" width="9.33203125" style="28" customWidth="1"/>
    <col min="12809" max="12809" width="9.6640625" style="28" customWidth="1"/>
    <col min="12810" max="13055" width="9.109375" style="28"/>
    <col min="13056" max="13056" width="2.6640625" style="28" bestFit="1" customWidth="1"/>
    <col min="13057" max="13057" width="1.44140625" style="28" customWidth="1"/>
    <col min="13058" max="13058" width="39.5546875" style="28" bestFit="1" customWidth="1"/>
    <col min="13059" max="13059" width="11.6640625" style="28" bestFit="1" customWidth="1"/>
    <col min="13060" max="13064" width="9.33203125" style="28" customWidth="1"/>
    <col min="13065" max="13065" width="9.6640625" style="28" customWidth="1"/>
    <col min="13066" max="13311" width="9.109375" style="28"/>
    <col min="13312" max="13312" width="2.6640625" style="28" bestFit="1" customWidth="1"/>
    <col min="13313" max="13313" width="1.44140625" style="28" customWidth="1"/>
    <col min="13314" max="13314" width="39.5546875" style="28" bestFit="1" customWidth="1"/>
    <col min="13315" max="13315" width="11.6640625" style="28" bestFit="1" customWidth="1"/>
    <col min="13316" max="13320" width="9.33203125" style="28" customWidth="1"/>
    <col min="13321" max="13321" width="9.6640625" style="28" customWidth="1"/>
    <col min="13322" max="13567" width="9.109375" style="28"/>
    <col min="13568" max="13568" width="2.6640625" style="28" bestFit="1" customWidth="1"/>
    <col min="13569" max="13569" width="1.44140625" style="28" customWidth="1"/>
    <col min="13570" max="13570" width="39.5546875" style="28" bestFit="1" customWidth="1"/>
    <col min="13571" max="13571" width="11.6640625" style="28" bestFit="1" customWidth="1"/>
    <col min="13572" max="13576" width="9.33203125" style="28" customWidth="1"/>
    <col min="13577" max="13577" width="9.6640625" style="28" customWidth="1"/>
    <col min="13578" max="13823" width="9.109375" style="28"/>
    <col min="13824" max="13824" width="2.6640625" style="28" bestFit="1" customWidth="1"/>
    <col min="13825" max="13825" width="1.44140625" style="28" customWidth="1"/>
    <col min="13826" max="13826" width="39.5546875" style="28" bestFit="1" customWidth="1"/>
    <col min="13827" max="13827" width="11.6640625" style="28" bestFit="1" customWidth="1"/>
    <col min="13828" max="13832" width="9.33203125" style="28" customWidth="1"/>
    <col min="13833" max="13833" width="9.6640625" style="28" customWidth="1"/>
    <col min="13834" max="14079" width="9.109375" style="28"/>
    <col min="14080" max="14080" width="2.6640625" style="28" bestFit="1" customWidth="1"/>
    <col min="14081" max="14081" width="1.44140625" style="28" customWidth="1"/>
    <col min="14082" max="14082" width="39.5546875" style="28" bestFit="1" customWidth="1"/>
    <col min="14083" max="14083" width="11.6640625" style="28" bestFit="1" customWidth="1"/>
    <col min="14084" max="14088" width="9.33203125" style="28" customWidth="1"/>
    <col min="14089" max="14089" width="9.6640625" style="28" customWidth="1"/>
    <col min="14090" max="14335" width="9.109375" style="28"/>
    <col min="14336" max="14336" width="2.6640625" style="28" bestFit="1" customWidth="1"/>
    <col min="14337" max="14337" width="1.44140625" style="28" customWidth="1"/>
    <col min="14338" max="14338" width="39.5546875" style="28" bestFit="1" customWidth="1"/>
    <col min="14339" max="14339" width="11.6640625" style="28" bestFit="1" customWidth="1"/>
    <col min="14340" max="14344" width="9.33203125" style="28" customWidth="1"/>
    <col min="14345" max="14345" width="9.6640625" style="28" customWidth="1"/>
    <col min="14346" max="14591" width="9.109375" style="28"/>
    <col min="14592" max="14592" width="2.6640625" style="28" bestFit="1" customWidth="1"/>
    <col min="14593" max="14593" width="1.44140625" style="28" customWidth="1"/>
    <col min="14594" max="14594" width="39.5546875" style="28" bestFit="1" customWidth="1"/>
    <col min="14595" max="14595" width="11.6640625" style="28" bestFit="1" customWidth="1"/>
    <col min="14596" max="14600" width="9.33203125" style="28" customWidth="1"/>
    <col min="14601" max="14601" width="9.6640625" style="28" customWidth="1"/>
    <col min="14602" max="14847" width="9.109375" style="28"/>
    <col min="14848" max="14848" width="2.6640625" style="28" bestFit="1" customWidth="1"/>
    <col min="14849" max="14849" width="1.44140625" style="28" customWidth="1"/>
    <col min="14850" max="14850" width="39.5546875" style="28" bestFit="1" customWidth="1"/>
    <col min="14851" max="14851" width="11.6640625" style="28" bestFit="1" customWidth="1"/>
    <col min="14852" max="14856" width="9.33203125" style="28" customWidth="1"/>
    <col min="14857" max="14857" width="9.6640625" style="28" customWidth="1"/>
    <col min="14858" max="15103" width="9.109375" style="28"/>
    <col min="15104" max="15104" width="2.6640625" style="28" bestFit="1" customWidth="1"/>
    <col min="15105" max="15105" width="1.44140625" style="28" customWidth="1"/>
    <col min="15106" max="15106" width="39.5546875" style="28" bestFit="1" customWidth="1"/>
    <col min="15107" max="15107" width="11.6640625" style="28" bestFit="1" customWidth="1"/>
    <col min="15108" max="15112" width="9.33203125" style="28" customWidth="1"/>
    <col min="15113" max="15113" width="9.6640625" style="28" customWidth="1"/>
    <col min="15114" max="15359" width="9.109375" style="28"/>
    <col min="15360" max="15360" width="2.6640625" style="28" bestFit="1" customWidth="1"/>
    <col min="15361" max="15361" width="1.44140625" style="28" customWidth="1"/>
    <col min="15362" max="15362" width="39.5546875" style="28" bestFit="1" customWidth="1"/>
    <col min="15363" max="15363" width="11.6640625" style="28" bestFit="1" customWidth="1"/>
    <col min="15364" max="15368" width="9.33203125" style="28" customWidth="1"/>
    <col min="15369" max="15369" width="9.6640625" style="28" customWidth="1"/>
    <col min="15370" max="15615" width="9.109375" style="28"/>
    <col min="15616" max="15616" width="2.6640625" style="28" bestFit="1" customWidth="1"/>
    <col min="15617" max="15617" width="1.44140625" style="28" customWidth="1"/>
    <col min="15618" max="15618" width="39.5546875" style="28" bestFit="1" customWidth="1"/>
    <col min="15619" max="15619" width="11.6640625" style="28" bestFit="1" customWidth="1"/>
    <col min="15620" max="15624" width="9.33203125" style="28" customWidth="1"/>
    <col min="15625" max="15625" width="9.6640625" style="28" customWidth="1"/>
    <col min="15626" max="15871" width="9.109375" style="28"/>
    <col min="15872" max="15872" width="2.6640625" style="28" bestFit="1" customWidth="1"/>
    <col min="15873" max="15873" width="1.44140625" style="28" customWidth="1"/>
    <col min="15874" max="15874" width="39.5546875" style="28" bestFit="1" customWidth="1"/>
    <col min="15875" max="15875" width="11.6640625" style="28" bestFit="1" customWidth="1"/>
    <col min="15876" max="15880" width="9.33203125" style="28" customWidth="1"/>
    <col min="15881" max="15881" width="9.6640625" style="28" customWidth="1"/>
    <col min="15882" max="16127" width="9.109375" style="28"/>
    <col min="16128" max="16128" width="2.6640625" style="28" bestFit="1" customWidth="1"/>
    <col min="16129" max="16129" width="1.44140625" style="28" customWidth="1"/>
    <col min="16130" max="16130" width="39.5546875" style="28" bestFit="1" customWidth="1"/>
    <col min="16131" max="16131" width="11.6640625" style="28" bestFit="1" customWidth="1"/>
    <col min="16132" max="16136" width="9.33203125" style="28" customWidth="1"/>
    <col min="16137" max="16137" width="9.6640625" style="28" customWidth="1"/>
    <col min="16138" max="16384" width="9.109375" style="28"/>
  </cols>
  <sheetData>
    <row r="1" spans="1:13" ht="13.2" x14ac:dyDescent="0.25">
      <c r="H1" s="29" t="s">
        <v>26</v>
      </c>
      <c r="J1" s="30"/>
    </row>
    <row r="2" spans="1:13" ht="13.2" x14ac:dyDescent="0.25">
      <c r="H2" s="31" t="s">
        <v>22</v>
      </c>
      <c r="J2" s="30"/>
    </row>
    <row r="3" spans="1:13" ht="13.2" x14ac:dyDescent="0.25">
      <c r="H3" s="31"/>
      <c r="J3" s="30"/>
    </row>
    <row r="4" spans="1:13" ht="13.2" x14ac:dyDescent="0.25">
      <c r="H4" s="29"/>
      <c r="J4" s="30"/>
    </row>
    <row r="5" spans="1:13" ht="13.2" x14ac:dyDescent="0.25">
      <c r="J5" s="30"/>
    </row>
    <row r="6" spans="1:13" ht="14.4" customHeight="1" x14ac:dyDescent="0.25">
      <c r="A6" s="110" t="s">
        <v>104</v>
      </c>
      <c r="B6" s="110"/>
      <c r="C6" s="110"/>
      <c r="D6" s="110"/>
      <c r="E6" s="110"/>
      <c r="F6" s="110"/>
      <c r="G6" s="110"/>
      <c r="H6" s="32"/>
      <c r="I6" s="30"/>
      <c r="J6" s="30"/>
    </row>
    <row r="7" spans="1:13" ht="13.2" x14ac:dyDescent="0.25">
      <c r="A7" s="33"/>
      <c r="B7" s="30"/>
      <c r="C7" s="30"/>
      <c r="D7" s="30"/>
      <c r="E7" s="30"/>
      <c r="F7" s="30"/>
      <c r="G7" s="30"/>
      <c r="H7" s="30"/>
      <c r="I7" s="30"/>
      <c r="J7" s="30"/>
      <c r="M7" s="31"/>
    </row>
    <row r="8" spans="1:13" ht="13.2" x14ac:dyDescent="0.25">
      <c r="C8" s="28" t="s">
        <v>0</v>
      </c>
      <c r="F8" s="34" t="s">
        <v>1</v>
      </c>
      <c r="G8" s="34"/>
      <c r="H8" s="34"/>
      <c r="M8" s="31"/>
    </row>
    <row r="9" spans="1:13" ht="13.2" x14ac:dyDescent="0.25">
      <c r="C9" s="28" t="s">
        <v>46</v>
      </c>
      <c r="F9" s="34" t="s">
        <v>45</v>
      </c>
      <c r="G9" s="34"/>
      <c r="H9" s="34"/>
      <c r="M9" s="31"/>
    </row>
    <row r="10" spans="1:13" ht="13.2" x14ac:dyDescent="0.25">
      <c r="C10" s="28" t="s">
        <v>2</v>
      </c>
      <c r="F10" s="34" t="s">
        <v>19</v>
      </c>
      <c r="G10" s="34"/>
      <c r="H10" s="34"/>
      <c r="M10" s="31"/>
    </row>
    <row r="11" spans="1:13" ht="13.2" x14ac:dyDescent="0.25">
      <c r="C11" s="28" t="s">
        <v>7</v>
      </c>
      <c r="D11" s="31" t="s">
        <v>20</v>
      </c>
      <c r="E11" s="31"/>
      <c r="F11" s="50" t="s">
        <v>25</v>
      </c>
      <c r="G11" s="50"/>
      <c r="H11" s="50"/>
      <c r="M11" s="31"/>
    </row>
    <row r="12" spans="1:13" ht="13.2" x14ac:dyDescent="0.25">
      <c r="C12" s="51"/>
      <c r="F12" s="30"/>
      <c r="G12" s="30"/>
      <c r="H12" s="30"/>
      <c r="M12" s="31"/>
    </row>
    <row r="13" spans="1:13" ht="13.2" x14ac:dyDescent="0.25">
      <c r="C13" s="51"/>
      <c r="F13" s="30"/>
      <c r="G13" s="30"/>
      <c r="H13" s="30"/>
    </row>
    <row r="14" spans="1:13" ht="13.2" x14ac:dyDescent="0.25">
      <c r="A14" s="52"/>
      <c r="B14" s="31"/>
      <c r="C14" s="51"/>
      <c r="D14" s="32" t="s">
        <v>21</v>
      </c>
      <c r="E14" s="32"/>
      <c r="F14" s="53"/>
      <c r="G14" s="53"/>
      <c r="H14" s="53"/>
    </row>
    <row r="15" spans="1:13" ht="13.2" x14ac:dyDescent="0.25">
      <c r="A15" s="27">
        <v>1</v>
      </c>
      <c r="B15" s="28" t="s">
        <v>11</v>
      </c>
      <c r="C15" s="28" t="s">
        <v>12</v>
      </c>
      <c r="D15" s="35">
        <f>SUM(F15:F15)</f>
        <v>0</v>
      </c>
      <c r="E15" s="35"/>
      <c r="F15" s="94"/>
      <c r="G15" s="36"/>
      <c r="H15" s="36"/>
    </row>
    <row r="16" spans="1:13" ht="13.2" x14ac:dyDescent="0.25">
      <c r="A16" s="27">
        <f>A15+1</f>
        <v>2</v>
      </c>
      <c r="B16" s="28" t="s">
        <v>11</v>
      </c>
      <c r="C16" s="37" t="s">
        <v>13</v>
      </c>
      <c r="D16" s="37">
        <f>SUM(F16:F16)</f>
        <v>0</v>
      </c>
      <c r="E16" s="37"/>
      <c r="F16" s="80"/>
      <c r="G16" s="38"/>
      <c r="H16" s="38"/>
    </row>
    <row r="17" spans="1:8" ht="13.2" x14ac:dyDescent="0.25">
      <c r="A17" s="27">
        <v>3</v>
      </c>
      <c r="B17" s="28" t="s">
        <v>11</v>
      </c>
      <c r="C17" s="37" t="s">
        <v>43</v>
      </c>
      <c r="D17" s="37">
        <f>SUM(F17:F17)</f>
        <v>0</v>
      </c>
      <c r="E17" s="37"/>
      <c r="F17" s="80"/>
      <c r="G17" s="38"/>
      <c r="H17" s="38"/>
    </row>
    <row r="18" spans="1:8" ht="12" customHeight="1" x14ac:dyDescent="0.25">
      <c r="C18" s="37"/>
      <c r="D18" s="37"/>
      <c r="E18" s="37"/>
      <c r="F18" s="80"/>
      <c r="G18" s="38"/>
      <c r="H18" s="38"/>
    </row>
    <row r="19" spans="1:8" ht="13.2" x14ac:dyDescent="0.25">
      <c r="A19" s="27">
        <v>4</v>
      </c>
      <c r="B19" s="28" t="s">
        <v>11</v>
      </c>
      <c r="C19" s="28" t="s">
        <v>42</v>
      </c>
      <c r="D19" s="37">
        <f>SUM(F19:F19)</f>
        <v>0</v>
      </c>
      <c r="E19" s="37"/>
      <c r="F19" s="88"/>
      <c r="G19" s="38"/>
      <c r="H19" s="38"/>
    </row>
    <row r="20" spans="1:8" ht="13.2" x14ac:dyDescent="0.25">
      <c r="D20" s="37"/>
      <c r="E20" s="37"/>
      <c r="F20" s="80"/>
      <c r="G20" s="38"/>
      <c r="H20" s="38"/>
    </row>
    <row r="21" spans="1:8" ht="13.2" x14ac:dyDescent="0.25">
      <c r="A21" s="27">
        <f>A19+1</f>
        <v>5</v>
      </c>
      <c r="C21" s="28" t="s">
        <v>92</v>
      </c>
      <c r="D21" s="37">
        <f>SUM(F21:F21)</f>
        <v>0</v>
      </c>
      <c r="E21" s="37"/>
      <c r="F21" s="88"/>
      <c r="G21" s="38"/>
      <c r="H21" s="38"/>
    </row>
    <row r="22" spans="1:8" ht="13.2" x14ac:dyDescent="0.25">
      <c r="A22" s="27">
        <f t="shared" ref="A22:A30" si="0">A21+1</f>
        <v>6</v>
      </c>
      <c r="B22" s="28" t="s">
        <v>11</v>
      </c>
      <c r="C22" s="28" t="s">
        <v>93</v>
      </c>
      <c r="D22" s="37">
        <f>SUM(F22:F22)</f>
        <v>0</v>
      </c>
      <c r="E22" s="37"/>
      <c r="F22" s="88"/>
      <c r="G22" s="38"/>
      <c r="H22" s="38"/>
    </row>
    <row r="23" spans="1:8" ht="13.2" x14ac:dyDescent="0.25">
      <c r="A23" s="27">
        <f t="shared" si="0"/>
        <v>7</v>
      </c>
      <c r="B23" s="28" t="s">
        <v>11</v>
      </c>
      <c r="C23" s="28" t="s">
        <v>94</v>
      </c>
      <c r="D23" s="37">
        <f>SUM(F23:F23)</f>
        <v>0</v>
      </c>
      <c r="E23" s="37"/>
      <c r="F23" s="88"/>
      <c r="G23" s="38"/>
      <c r="H23" s="38"/>
    </row>
    <row r="24" spans="1:8" ht="13.2" x14ac:dyDescent="0.25">
      <c r="A24" s="27">
        <f t="shared" si="0"/>
        <v>8</v>
      </c>
      <c r="B24" s="28" t="s">
        <v>11</v>
      </c>
      <c r="C24" s="39" t="s">
        <v>24</v>
      </c>
      <c r="D24" s="40" t="str">
        <f>IF(ISERROR(D15/D16),"",D15/D16)</f>
        <v/>
      </c>
      <c r="E24" s="40"/>
      <c r="F24" s="41" t="str">
        <f>(IF(ISERROR(F15/F16),"",(F15/F16)))</f>
        <v/>
      </c>
      <c r="G24" s="41"/>
      <c r="H24" s="38"/>
    </row>
    <row r="25" spans="1:8" ht="13.2" x14ac:dyDescent="0.25">
      <c r="A25" s="27">
        <f t="shared" si="0"/>
        <v>9</v>
      </c>
      <c r="B25" s="28" t="s">
        <v>11</v>
      </c>
      <c r="C25" s="42" t="s">
        <v>39</v>
      </c>
      <c r="D25" s="43"/>
      <c r="E25" s="43"/>
      <c r="F25" s="41" t="str">
        <f>(IF(ISERROR(F16/F19),"",(F16/F19)))</f>
        <v/>
      </c>
      <c r="G25" s="44"/>
      <c r="H25" s="38"/>
    </row>
    <row r="26" spans="1:8" ht="13.2" x14ac:dyDescent="0.25">
      <c r="A26" s="27">
        <f t="shared" si="0"/>
        <v>10</v>
      </c>
      <c r="B26" s="28" t="s">
        <v>11</v>
      </c>
      <c r="C26" s="39" t="s">
        <v>40</v>
      </c>
      <c r="D26" s="40"/>
      <c r="E26" s="40"/>
      <c r="F26" s="41" t="str">
        <f>(IF(ISERROR(F15/F19),"",(F15/F19)))</f>
        <v/>
      </c>
      <c r="G26" s="41"/>
      <c r="H26" s="38"/>
    </row>
    <row r="27" spans="1:8" ht="13.2" x14ac:dyDescent="0.25">
      <c r="A27" s="27">
        <f>A26+1</f>
        <v>11</v>
      </c>
      <c r="C27" s="39" t="s">
        <v>71</v>
      </c>
      <c r="D27" s="35">
        <f>SUM(F27:F27)</f>
        <v>0</v>
      </c>
      <c r="E27" s="35"/>
      <c r="F27" s="36" t="str">
        <f>IF(ISERROR(F15*F21/F19),"",F15*F21/F19)</f>
        <v/>
      </c>
      <c r="G27" s="36"/>
      <c r="H27" s="38"/>
    </row>
    <row r="28" spans="1:8" ht="13.2" x14ac:dyDescent="0.25">
      <c r="A28" s="27">
        <f t="shared" si="0"/>
        <v>12</v>
      </c>
      <c r="B28" s="28" t="s">
        <v>11</v>
      </c>
      <c r="C28" s="39" t="s">
        <v>86</v>
      </c>
      <c r="D28" s="45" t="str">
        <f>IF(ISERROR(D27/D23),"",D27/D23)</f>
        <v/>
      </c>
      <c r="E28" s="45"/>
      <c r="F28" s="46" t="str">
        <f>IF(ISERROR(F27/F23),"",F27/F23)</f>
        <v/>
      </c>
      <c r="G28" s="46"/>
      <c r="H28" s="38"/>
    </row>
    <row r="29" spans="1:8" ht="13.2" x14ac:dyDescent="0.25">
      <c r="A29" s="27">
        <f t="shared" si="0"/>
        <v>13</v>
      </c>
      <c r="C29" s="28" t="s">
        <v>14</v>
      </c>
      <c r="D29" s="47">
        <f>SUM(F29:F29)</f>
        <v>0</v>
      </c>
      <c r="E29" s="47"/>
      <c r="F29" s="48" t="str">
        <f>(IF(ISERROR(F22/$D22),"",F22/$D22))</f>
        <v/>
      </c>
      <c r="G29" s="48"/>
      <c r="H29" s="38"/>
    </row>
    <row r="30" spans="1:8" ht="13.2" x14ac:dyDescent="0.25">
      <c r="A30" s="27">
        <f t="shared" si="0"/>
        <v>14</v>
      </c>
      <c r="B30" s="28" t="s">
        <v>11</v>
      </c>
      <c r="C30" s="28" t="s">
        <v>15</v>
      </c>
      <c r="D30" s="45">
        <f>SUM(F30:F30)</f>
        <v>0</v>
      </c>
      <c r="E30" s="45"/>
      <c r="F30" s="46" t="str">
        <f>IF(ISERROR(F28*F29),"",F28*F29)</f>
        <v/>
      </c>
      <c r="G30" s="46"/>
      <c r="H30" s="38"/>
    </row>
    <row r="31" spans="1:8" ht="13.2" x14ac:dyDescent="0.25">
      <c r="D31" s="45"/>
      <c r="E31" s="45"/>
      <c r="F31" s="46"/>
      <c r="G31" s="46"/>
      <c r="H31" s="38"/>
    </row>
    <row r="32" spans="1:8" ht="15.75" customHeight="1" x14ac:dyDescent="0.25"/>
    <row r="33" spans="1:8" ht="15.75" customHeight="1" x14ac:dyDescent="0.25">
      <c r="A33" s="91"/>
      <c r="B33" s="90"/>
      <c r="G33" s="90"/>
      <c r="H33" s="90"/>
    </row>
    <row r="34" spans="1:8" ht="13.2" customHeight="1" x14ac:dyDescent="0.25">
      <c r="C34" s="49"/>
      <c r="D34" s="49"/>
      <c r="E34" s="49"/>
      <c r="F34" s="49"/>
      <c r="G34" s="30"/>
    </row>
    <row r="35" spans="1:8" ht="11.1" customHeight="1" x14ac:dyDescent="0.25">
      <c r="C35" s="62"/>
      <c r="D35" s="62"/>
      <c r="E35" s="62"/>
      <c r="F35" s="62"/>
      <c r="G35" s="62"/>
    </row>
    <row r="36" spans="1:8" ht="11.1" customHeight="1" x14ac:dyDescent="0.25">
      <c r="C36" s="28" t="s">
        <v>83</v>
      </c>
    </row>
  </sheetData>
  <mergeCells count="1">
    <mergeCell ref="A6:G6"/>
  </mergeCells>
  <pageMargins left="0.2" right="0.2" top="0.75" bottom="0.75" header="0.3" footer="0.3"/>
  <pageSetup orientation="landscape" r:id="rId1"/>
  <ignoredErrors>
    <ignoredError sqref="D28" formula="1"/>
    <ignoredError sqref="F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topLeftCell="D1" zoomScale="115" zoomScaleNormal="115" workbookViewId="0">
      <selection activeCell="P39" sqref="P39"/>
    </sheetView>
  </sheetViews>
  <sheetFormatPr defaultColWidth="9.6640625" defaultRowHeight="11.1" customHeight="1" x14ac:dyDescent="0.2"/>
  <cols>
    <col min="1" max="1" width="3.33203125" style="7" customWidth="1"/>
    <col min="2" max="2" width="1.44140625" style="5" customWidth="1"/>
    <col min="3" max="3" width="2.109375" style="5" bestFit="1" customWidth="1"/>
    <col min="4" max="4" width="25.88671875" style="5" customWidth="1"/>
    <col min="5" max="5" width="11.33203125" style="5" customWidth="1"/>
    <col min="6" max="20" width="9.6640625" style="5" customWidth="1"/>
    <col min="21" max="22" width="9.6640625" style="95" customWidth="1"/>
    <col min="23" max="23" width="9.6640625" style="95"/>
    <col min="24" max="24" width="3.5546875" style="9" customWidth="1"/>
    <col min="25" max="25" width="8.33203125" style="9" customWidth="1"/>
    <col min="26" max="249" width="9.6640625" style="9"/>
    <col min="250" max="250" width="2.6640625" style="9" bestFit="1" customWidth="1"/>
    <col min="251" max="251" width="1.44140625" style="9" customWidth="1"/>
    <col min="252" max="252" width="23.109375" style="9" customWidth="1"/>
    <col min="253" max="253" width="10.44140625" style="9" bestFit="1" customWidth="1"/>
    <col min="254" max="254" width="9.33203125" style="9" customWidth="1"/>
    <col min="255" max="255" width="10.88671875" style="9" customWidth="1"/>
    <col min="256" max="256" width="9.5546875" style="9" bestFit="1" customWidth="1"/>
    <col min="257" max="257" width="9.5546875" style="9" customWidth="1"/>
    <col min="258" max="260" width="9.5546875" style="9" bestFit="1" customWidth="1"/>
    <col min="261" max="261" width="9.5546875" style="9" customWidth="1"/>
    <col min="262" max="276" width="9.6640625" style="9" customWidth="1"/>
    <col min="277" max="277" width="9.44140625" style="9" customWidth="1"/>
    <col min="278" max="278" width="0" style="9" hidden="1" customWidth="1"/>
    <col min="279" max="505" width="9.6640625" style="9"/>
    <col min="506" max="506" width="2.6640625" style="9" bestFit="1" customWidth="1"/>
    <col min="507" max="507" width="1.44140625" style="9" customWidth="1"/>
    <col min="508" max="508" width="23.109375" style="9" customWidth="1"/>
    <col min="509" max="509" width="10.44140625" style="9" bestFit="1" customWidth="1"/>
    <col min="510" max="510" width="9.33203125" style="9" customWidth="1"/>
    <col min="511" max="511" width="10.88671875" style="9" customWidth="1"/>
    <col min="512" max="512" width="9.5546875" style="9" bestFit="1" customWidth="1"/>
    <col min="513" max="513" width="9.5546875" style="9" customWidth="1"/>
    <col min="514" max="516" width="9.5546875" style="9" bestFit="1" customWidth="1"/>
    <col min="517" max="517" width="9.5546875" style="9" customWidth="1"/>
    <col min="518" max="532" width="9.6640625" style="9" customWidth="1"/>
    <col min="533" max="533" width="9.44140625" style="9" customWidth="1"/>
    <col min="534" max="534" width="0" style="9" hidden="1" customWidth="1"/>
    <col min="535" max="761" width="9.6640625" style="9"/>
    <col min="762" max="762" width="2.6640625" style="9" bestFit="1" customWidth="1"/>
    <col min="763" max="763" width="1.44140625" style="9" customWidth="1"/>
    <col min="764" max="764" width="23.109375" style="9" customWidth="1"/>
    <col min="765" max="765" width="10.44140625" style="9" bestFit="1" customWidth="1"/>
    <col min="766" max="766" width="9.33203125" style="9" customWidth="1"/>
    <col min="767" max="767" width="10.88671875" style="9" customWidth="1"/>
    <col min="768" max="768" width="9.5546875" style="9" bestFit="1" customWidth="1"/>
    <col min="769" max="769" width="9.5546875" style="9" customWidth="1"/>
    <col min="770" max="772" width="9.5546875" style="9" bestFit="1" customWidth="1"/>
    <col min="773" max="773" width="9.5546875" style="9" customWidth="1"/>
    <col min="774" max="788" width="9.6640625" style="9" customWidth="1"/>
    <col min="789" max="789" width="9.44140625" style="9" customWidth="1"/>
    <col min="790" max="790" width="0" style="9" hidden="1" customWidth="1"/>
    <col min="791" max="1017" width="9.6640625" style="9"/>
    <col min="1018" max="1018" width="2.6640625" style="9" bestFit="1" customWidth="1"/>
    <col min="1019" max="1019" width="1.44140625" style="9" customWidth="1"/>
    <col min="1020" max="1020" width="23.109375" style="9" customWidth="1"/>
    <col min="1021" max="1021" width="10.44140625" style="9" bestFit="1" customWidth="1"/>
    <col min="1022" max="1022" width="9.33203125" style="9" customWidth="1"/>
    <col min="1023" max="1023" width="10.88671875" style="9" customWidth="1"/>
    <col min="1024" max="1024" width="9.5546875" style="9" bestFit="1" customWidth="1"/>
    <col min="1025" max="1025" width="9.5546875" style="9" customWidth="1"/>
    <col min="1026" max="1028" width="9.5546875" style="9" bestFit="1" customWidth="1"/>
    <col min="1029" max="1029" width="9.5546875" style="9" customWidth="1"/>
    <col min="1030" max="1044" width="9.6640625" style="9" customWidth="1"/>
    <col min="1045" max="1045" width="9.44140625" style="9" customWidth="1"/>
    <col min="1046" max="1046" width="0" style="9" hidden="1" customWidth="1"/>
    <col min="1047" max="1273" width="9.6640625" style="9"/>
    <col min="1274" max="1274" width="2.6640625" style="9" bestFit="1" customWidth="1"/>
    <col min="1275" max="1275" width="1.44140625" style="9" customWidth="1"/>
    <col min="1276" max="1276" width="23.109375" style="9" customWidth="1"/>
    <col min="1277" max="1277" width="10.44140625" style="9" bestFit="1" customWidth="1"/>
    <col min="1278" max="1278" width="9.33203125" style="9" customWidth="1"/>
    <col min="1279" max="1279" width="10.88671875" style="9" customWidth="1"/>
    <col min="1280" max="1280" width="9.5546875" style="9" bestFit="1" customWidth="1"/>
    <col min="1281" max="1281" width="9.5546875" style="9" customWidth="1"/>
    <col min="1282" max="1284" width="9.5546875" style="9" bestFit="1" customWidth="1"/>
    <col min="1285" max="1285" width="9.5546875" style="9" customWidth="1"/>
    <col min="1286" max="1300" width="9.6640625" style="9" customWidth="1"/>
    <col min="1301" max="1301" width="9.44140625" style="9" customWidth="1"/>
    <col min="1302" max="1302" width="0" style="9" hidden="1" customWidth="1"/>
    <col min="1303" max="1529" width="9.6640625" style="9"/>
    <col min="1530" max="1530" width="2.6640625" style="9" bestFit="1" customWidth="1"/>
    <col min="1531" max="1531" width="1.44140625" style="9" customWidth="1"/>
    <col min="1532" max="1532" width="23.109375" style="9" customWidth="1"/>
    <col min="1533" max="1533" width="10.44140625" style="9" bestFit="1" customWidth="1"/>
    <col min="1534" max="1534" width="9.33203125" style="9" customWidth="1"/>
    <col min="1535" max="1535" width="10.88671875" style="9" customWidth="1"/>
    <col min="1536" max="1536" width="9.5546875" style="9" bestFit="1" customWidth="1"/>
    <col min="1537" max="1537" width="9.5546875" style="9" customWidth="1"/>
    <col min="1538" max="1540" width="9.5546875" style="9" bestFit="1" customWidth="1"/>
    <col min="1541" max="1541" width="9.5546875" style="9" customWidth="1"/>
    <col min="1542" max="1556" width="9.6640625" style="9" customWidth="1"/>
    <col min="1557" max="1557" width="9.44140625" style="9" customWidth="1"/>
    <col min="1558" max="1558" width="0" style="9" hidden="1" customWidth="1"/>
    <col min="1559" max="1785" width="9.6640625" style="9"/>
    <col min="1786" max="1786" width="2.6640625" style="9" bestFit="1" customWidth="1"/>
    <col min="1787" max="1787" width="1.44140625" style="9" customWidth="1"/>
    <col min="1788" max="1788" width="23.109375" style="9" customWidth="1"/>
    <col min="1789" max="1789" width="10.44140625" style="9" bestFit="1" customWidth="1"/>
    <col min="1790" max="1790" width="9.33203125" style="9" customWidth="1"/>
    <col min="1791" max="1791" width="10.88671875" style="9" customWidth="1"/>
    <col min="1792" max="1792" width="9.5546875" style="9" bestFit="1" customWidth="1"/>
    <col min="1793" max="1793" width="9.5546875" style="9" customWidth="1"/>
    <col min="1794" max="1796" width="9.5546875" style="9" bestFit="1" customWidth="1"/>
    <col min="1797" max="1797" width="9.5546875" style="9" customWidth="1"/>
    <col min="1798" max="1812" width="9.6640625" style="9" customWidth="1"/>
    <col min="1813" max="1813" width="9.44140625" style="9" customWidth="1"/>
    <col min="1814" max="1814" width="0" style="9" hidden="1" customWidth="1"/>
    <col min="1815" max="2041" width="9.6640625" style="9"/>
    <col min="2042" max="2042" width="2.6640625" style="9" bestFit="1" customWidth="1"/>
    <col min="2043" max="2043" width="1.44140625" style="9" customWidth="1"/>
    <col min="2044" max="2044" width="23.109375" style="9" customWidth="1"/>
    <col min="2045" max="2045" width="10.44140625" style="9" bestFit="1" customWidth="1"/>
    <col min="2046" max="2046" width="9.33203125" style="9" customWidth="1"/>
    <col min="2047" max="2047" width="10.88671875" style="9" customWidth="1"/>
    <col min="2048" max="2048" width="9.5546875" style="9" bestFit="1" customWidth="1"/>
    <col min="2049" max="2049" width="9.5546875" style="9" customWidth="1"/>
    <col min="2050" max="2052" width="9.5546875" style="9" bestFit="1" customWidth="1"/>
    <col min="2053" max="2053" width="9.5546875" style="9" customWidth="1"/>
    <col min="2054" max="2068" width="9.6640625" style="9" customWidth="1"/>
    <col min="2069" max="2069" width="9.44140625" style="9" customWidth="1"/>
    <col min="2070" max="2070" width="0" style="9" hidden="1" customWidth="1"/>
    <col min="2071" max="2297" width="9.6640625" style="9"/>
    <col min="2298" max="2298" width="2.6640625" style="9" bestFit="1" customWidth="1"/>
    <col min="2299" max="2299" width="1.44140625" style="9" customWidth="1"/>
    <col min="2300" max="2300" width="23.109375" style="9" customWidth="1"/>
    <col min="2301" max="2301" width="10.44140625" style="9" bestFit="1" customWidth="1"/>
    <col min="2302" max="2302" width="9.33203125" style="9" customWidth="1"/>
    <col min="2303" max="2303" width="10.88671875" style="9" customWidth="1"/>
    <col min="2304" max="2304" width="9.5546875" style="9" bestFit="1" customWidth="1"/>
    <col min="2305" max="2305" width="9.5546875" style="9" customWidth="1"/>
    <col min="2306" max="2308" width="9.5546875" style="9" bestFit="1" customWidth="1"/>
    <col min="2309" max="2309" width="9.5546875" style="9" customWidth="1"/>
    <col min="2310" max="2324" width="9.6640625" style="9" customWidth="1"/>
    <col min="2325" max="2325" width="9.44140625" style="9" customWidth="1"/>
    <col min="2326" max="2326" width="0" style="9" hidden="1" customWidth="1"/>
    <col min="2327" max="2553" width="9.6640625" style="9"/>
    <col min="2554" max="2554" width="2.6640625" style="9" bestFit="1" customWidth="1"/>
    <col min="2555" max="2555" width="1.44140625" style="9" customWidth="1"/>
    <col min="2556" max="2556" width="23.109375" style="9" customWidth="1"/>
    <col min="2557" max="2557" width="10.44140625" style="9" bestFit="1" customWidth="1"/>
    <col min="2558" max="2558" width="9.33203125" style="9" customWidth="1"/>
    <col min="2559" max="2559" width="10.88671875" style="9" customWidth="1"/>
    <col min="2560" max="2560" width="9.5546875" style="9" bestFit="1" customWidth="1"/>
    <col min="2561" max="2561" width="9.5546875" style="9" customWidth="1"/>
    <col min="2562" max="2564" width="9.5546875" style="9" bestFit="1" customWidth="1"/>
    <col min="2565" max="2565" width="9.5546875" style="9" customWidth="1"/>
    <col min="2566" max="2580" width="9.6640625" style="9" customWidth="1"/>
    <col min="2581" max="2581" width="9.44140625" style="9" customWidth="1"/>
    <col min="2582" max="2582" width="0" style="9" hidden="1" customWidth="1"/>
    <col min="2583" max="2809" width="9.6640625" style="9"/>
    <col min="2810" max="2810" width="2.6640625" style="9" bestFit="1" customWidth="1"/>
    <col min="2811" max="2811" width="1.44140625" style="9" customWidth="1"/>
    <col min="2812" max="2812" width="23.109375" style="9" customWidth="1"/>
    <col min="2813" max="2813" width="10.44140625" style="9" bestFit="1" customWidth="1"/>
    <col min="2814" max="2814" width="9.33203125" style="9" customWidth="1"/>
    <col min="2815" max="2815" width="10.88671875" style="9" customWidth="1"/>
    <col min="2816" max="2816" width="9.5546875" style="9" bestFit="1" customWidth="1"/>
    <col min="2817" max="2817" width="9.5546875" style="9" customWidth="1"/>
    <col min="2818" max="2820" width="9.5546875" style="9" bestFit="1" customWidth="1"/>
    <col min="2821" max="2821" width="9.5546875" style="9" customWidth="1"/>
    <col min="2822" max="2836" width="9.6640625" style="9" customWidth="1"/>
    <col min="2837" max="2837" width="9.44140625" style="9" customWidth="1"/>
    <col min="2838" max="2838" width="0" style="9" hidden="1" customWidth="1"/>
    <col min="2839" max="3065" width="9.6640625" style="9"/>
    <col min="3066" max="3066" width="2.6640625" style="9" bestFit="1" customWidth="1"/>
    <col min="3067" max="3067" width="1.44140625" style="9" customWidth="1"/>
    <col min="3068" max="3068" width="23.109375" style="9" customWidth="1"/>
    <col min="3069" max="3069" width="10.44140625" style="9" bestFit="1" customWidth="1"/>
    <col min="3070" max="3070" width="9.33203125" style="9" customWidth="1"/>
    <col min="3071" max="3071" width="10.88671875" style="9" customWidth="1"/>
    <col min="3072" max="3072" width="9.5546875" style="9" bestFit="1" customWidth="1"/>
    <col min="3073" max="3073" width="9.5546875" style="9" customWidth="1"/>
    <col min="3074" max="3076" width="9.5546875" style="9" bestFit="1" customWidth="1"/>
    <col min="3077" max="3077" width="9.5546875" style="9" customWidth="1"/>
    <col min="3078" max="3092" width="9.6640625" style="9" customWidth="1"/>
    <col min="3093" max="3093" width="9.44140625" style="9" customWidth="1"/>
    <col min="3094" max="3094" width="0" style="9" hidden="1" customWidth="1"/>
    <col min="3095" max="3321" width="9.6640625" style="9"/>
    <col min="3322" max="3322" width="2.6640625" style="9" bestFit="1" customWidth="1"/>
    <col min="3323" max="3323" width="1.44140625" style="9" customWidth="1"/>
    <col min="3324" max="3324" width="23.109375" style="9" customWidth="1"/>
    <col min="3325" max="3325" width="10.44140625" style="9" bestFit="1" customWidth="1"/>
    <col min="3326" max="3326" width="9.33203125" style="9" customWidth="1"/>
    <col min="3327" max="3327" width="10.88671875" style="9" customWidth="1"/>
    <col min="3328" max="3328" width="9.5546875" style="9" bestFit="1" customWidth="1"/>
    <col min="3329" max="3329" width="9.5546875" style="9" customWidth="1"/>
    <col min="3330" max="3332" width="9.5546875" style="9" bestFit="1" customWidth="1"/>
    <col min="3333" max="3333" width="9.5546875" style="9" customWidth="1"/>
    <col min="3334" max="3348" width="9.6640625" style="9" customWidth="1"/>
    <col min="3349" max="3349" width="9.44140625" style="9" customWidth="1"/>
    <col min="3350" max="3350" width="0" style="9" hidden="1" customWidth="1"/>
    <col min="3351" max="3577" width="9.6640625" style="9"/>
    <col min="3578" max="3578" width="2.6640625" style="9" bestFit="1" customWidth="1"/>
    <col min="3579" max="3579" width="1.44140625" style="9" customWidth="1"/>
    <col min="3580" max="3580" width="23.109375" style="9" customWidth="1"/>
    <col min="3581" max="3581" width="10.44140625" style="9" bestFit="1" customWidth="1"/>
    <col min="3582" max="3582" width="9.33203125" style="9" customWidth="1"/>
    <col min="3583" max="3583" width="10.88671875" style="9" customWidth="1"/>
    <col min="3584" max="3584" width="9.5546875" style="9" bestFit="1" customWidth="1"/>
    <col min="3585" max="3585" width="9.5546875" style="9" customWidth="1"/>
    <col min="3586" max="3588" width="9.5546875" style="9" bestFit="1" customWidth="1"/>
    <col min="3589" max="3589" width="9.5546875" style="9" customWidth="1"/>
    <col min="3590" max="3604" width="9.6640625" style="9" customWidth="1"/>
    <col min="3605" max="3605" width="9.44140625" style="9" customWidth="1"/>
    <col min="3606" max="3606" width="0" style="9" hidden="1" customWidth="1"/>
    <col min="3607" max="3833" width="9.6640625" style="9"/>
    <col min="3834" max="3834" width="2.6640625" style="9" bestFit="1" customWidth="1"/>
    <col min="3835" max="3835" width="1.44140625" style="9" customWidth="1"/>
    <col min="3836" max="3836" width="23.109375" style="9" customWidth="1"/>
    <col min="3837" max="3837" width="10.44140625" style="9" bestFit="1" customWidth="1"/>
    <col min="3838" max="3838" width="9.33203125" style="9" customWidth="1"/>
    <col min="3839" max="3839" width="10.88671875" style="9" customWidth="1"/>
    <col min="3840" max="3840" width="9.5546875" style="9" bestFit="1" customWidth="1"/>
    <col min="3841" max="3841" width="9.5546875" style="9" customWidth="1"/>
    <col min="3842" max="3844" width="9.5546875" style="9" bestFit="1" customWidth="1"/>
    <col min="3845" max="3845" width="9.5546875" style="9" customWidth="1"/>
    <col min="3846" max="3860" width="9.6640625" style="9" customWidth="1"/>
    <col min="3861" max="3861" width="9.44140625" style="9" customWidth="1"/>
    <col min="3862" max="3862" width="0" style="9" hidden="1" customWidth="1"/>
    <col min="3863" max="4089" width="9.6640625" style="9"/>
    <col min="4090" max="4090" width="2.6640625" style="9" bestFit="1" customWidth="1"/>
    <col min="4091" max="4091" width="1.44140625" style="9" customWidth="1"/>
    <col min="4092" max="4092" width="23.109375" style="9" customWidth="1"/>
    <col min="4093" max="4093" width="10.44140625" style="9" bestFit="1" customWidth="1"/>
    <col min="4094" max="4094" width="9.33203125" style="9" customWidth="1"/>
    <col min="4095" max="4095" width="10.88671875" style="9" customWidth="1"/>
    <col min="4096" max="4096" width="9.5546875" style="9" bestFit="1" customWidth="1"/>
    <col min="4097" max="4097" width="9.5546875" style="9" customWidth="1"/>
    <col min="4098" max="4100" width="9.5546875" style="9" bestFit="1" customWidth="1"/>
    <col min="4101" max="4101" width="9.5546875" style="9" customWidth="1"/>
    <col min="4102" max="4116" width="9.6640625" style="9" customWidth="1"/>
    <col min="4117" max="4117" width="9.44140625" style="9" customWidth="1"/>
    <col min="4118" max="4118" width="0" style="9" hidden="1" customWidth="1"/>
    <col min="4119" max="4345" width="9.6640625" style="9"/>
    <col min="4346" max="4346" width="2.6640625" style="9" bestFit="1" customWidth="1"/>
    <col min="4347" max="4347" width="1.44140625" style="9" customWidth="1"/>
    <col min="4348" max="4348" width="23.109375" style="9" customWidth="1"/>
    <col min="4349" max="4349" width="10.44140625" style="9" bestFit="1" customWidth="1"/>
    <col min="4350" max="4350" width="9.33203125" style="9" customWidth="1"/>
    <col min="4351" max="4351" width="10.88671875" style="9" customWidth="1"/>
    <col min="4352" max="4352" width="9.5546875" style="9" bestFit="1" customWidth="1"/>
    <col min="4353" max="4353" width="9.5546875" style="9" customWidth="1"/>
    <col min="4354" max="4356" width="9.5546875" style="9" bestFit="1" customWidth="1"/>
    <col min="4357" max="4357" width="9.5546875" style="9" customWidth="1"/>
    <col min="4358" max="4372" width="9.6640625" style="9" customWidth="1"/>
    <col min="4373" max="4373" width="9.44140625" style="9" customWidth="1"/>
    <col min="4374" max="4374" width="0" style="9" hidden="1" customWidth="1"/>
    <col min="4375" max="4601" width="9.6640625" style="9"/>
    <col min="4602" max="4602" width="2.6640625" style="9" bestFit="1" customWidth="1"/>
    <col min="4603" max="4603" width="1.44140625" style="9" customWidth="1"/>
    <col min="4604" max="4604" width="23.109375" style="9" customWidth="1"/>
    <col min="4605" max="4605" width="10.44140625" style="9" bestFit="1" customWidth="1"/>
    <col min="4606" max="4606" width="9.33203125" style="9" customWidth="1"/>
    <col min="4607" max="4607" width="10.88671875" style="9" customWidth="1"/>
    <col min="4608" max="4608" width="9.5546875" style="9" bestFit="1" customWidth="1"/>
    <col min="4609" max="4609" width="9.5546875" style="9" customWidth="1"/>
    <col min="4610" max="4612" width="9.5546875" style="9" bestFit="1" customWidth="1"/>
    <col min="4613" max="4613" width="9.5546875" style="9" customWidth="1"/>
    <col min="4614" max="4628" width="9.6640625" style="9" customWidth="1"/>
    <col min="4629" max="4629" width="9.44140625" style="9" customWidth="1"/>
    <col min="4630" max="4630" width="0" style="9" hidden="1" customWidth="1"/>
    <col min="4631" max="4857" width="9.6640625" style="9"/>
    <col min="4858" max="4858" width="2.6640625" style="9" bestFit="1" customWidth="1"/>
    <col min="4859" max="4859" width="1.44140625" style="9" customWidth="1"/>
    <col min="4860" max="4860" width="23.109375" style="9" customWidth="1"/>
    <col min="4861" max="4861" width="10.44140625" style="9" bestFit="1" customWidth="1"/>
    <col min="4862" max="4862" width="9.33203125" style="9" customWidth="1"/>
    <col min="4863" max="4863" width="10.88671875" style="9" customWidth="1"/>
    <col min="4864" max="4864" width="9.5546875" style="9" bestFit="1" customWidth="1"/>
    <col min="4865" max="4865" width="9.5546875" style="9" customWidth="1"/>
    <col min="4866" max="4868" width="9.5546875" style="9" bestFit="1" customWidth="1"/>
    <col min="4869" max="4869" width="9.5546875" style="9" customWidth="1"/>
    <col min="4870" max="4884" width="9.6640625" style="9" customWidth="1"/>
    <col min="4885" max="4885" width="9.44140625" style="9" customWidth="1"/>
    <col min="4886" max="4886" width="0" style="9" hidden="1" customWidth="1"/>
    <col min="4887" max="5113" width="9.6640625" style="9"/>
    <col min="5114" max="5114" width="2.6640625" style="9" bestFit="1" customWidth="1"/>
    <col min="5115" max="5115" width="1.44140625" style="9" customWidth="1"/>
    <col min="5116" max="5116" width="23.109375" style="9" customWidth="1"/>
    <col min="5117" max="5117" width="10.44140625" style="9" bestFit="1" customWidth="1"/>
    <col min="5118" max="5118" width="9.33203125" style="9" customWidth="1"/>
    <col min="5119" max="5119" width="10.88671875" style="9" customWidth="1"/>
    <col min="5120" max="5120" width="9.5546875" style="9" bestFit="1" customWidth="1"/>
    <col min="5121" max="5121" width="9.5546875" style="9" customWidth="1"/>
    <col min="5122" max="5124" width="9.5546875" style="9" bestFit="1" customWidth="1"/>
    <col min="5125" max="5125" width="9.5546875" style="9" customWidth="1"/>
    <col min="5126" max="5140" width="9.6640625" style="9" customWidth="1"/>
    <col min="5141" max="5141" width="9.44140625" style="9" customWidth="1"/>
    <col min="5142" max="5142" width="0" style="9" hidden="1" customWidth="1"/>
    <col min="5143" max="5369" width="9.6640625" style="9"/>
    <col min="5370" max="5370" width="2.6640625" style="9" bestFit="1" customWidth="1"/>
    <col min="5371" max="5371" width="1.44140625" style="9" customWidth="1"/>
    <col min="5372" max="5372" width="23.109375" style="9" customWidth="1"/>
    <col min="5373" max="5373" width="10.44140625" style="9" bestFit="1" customWidth="1"/>
    <col min="5374" max="5374" width="9.33203125" style="9" customWidth="1"/>
    <col min="5375" max="5375" width="10.88671875" style="9" customWidth="1"/>
    <col min="5376" max="5376" width="9.5546875" style="9" bestFit="1" customWidth="1"/>
    <col min="5377" max="5377" width="9.5546875" style="9" customWidth="1"/>
    <col min="5378" max="5380" width="9.5546875" style="9" bestFit="1" customWidth="1"/>
    <col min="5381" max="5381" width="9.5546875" style="9" customWidth="1"/>
    <col min="5382" max="5396" width="9.6640625" style="9" customWidth="1"/>
    <col min="5397" max="5397" width="9.44140625" style="9" customWidth="1"/>
    <col min="5398" max="5398" width="0" style="9" hidden="1" customWidth="1"/>
    <col min="5399" max="5625" width="9.6640625" style="9"/>
    <col min="5626" max="5626" width="2.6640625" style="9" bestFit="1" customWidth="1"/>
    <col min="5627" max="5627" width="1.44140625" style="9" customWidth="1"/>
    <col min="5628" max="5628" width="23.109375" style="9" customWidth="1"/>
    <col min="5629" max="5629" width="10.44140625" style="9" bestFit="1" customWidth="1"/>
    <col min="5630" max="5630" width="9.33203125" style="9" customWidth="1"/>
    <col min="5631" max="5631" width="10.88671875" style="9" customWidth="1"/>
    <col min="5632" max="5632" width="9.5546875" style="9" bestFit="1" customWidth="1"/>
    <col min="5633" max="5633" width="9.5546875" style="9" customWidth="1"/>
    <col min="5634" max="5636" width="9.5546875" style="9" bestFit="1" customWidth="1"/>
    <col min="5637" max="5637" width="9.5546875" style="9" customWidth="1"/>
    <col min="5638" max="5652" width="9.6640625" style="9" customWidth="1"/>
    <col min="5653" max="5653" width="9.44140625" style="9" customWidth="1"/>
    <col min="5654" max="5654" width="0" style="9" hidden="1" customWidth="1"/>
    <col min="5655" max="5881" width="9.6640625" style="9"/>
    <col min="5882" max="5882" width="2.6640625" style="9" bestFit="1" customWidth="1"/>
    <col min="5883" max="5883" width="1.44140625" style="9" customWidth="1"/>
    <col min="5884" max="5884" width="23.109375" style="9" customWidth="1"/>
    <col min="5885" max="5885" width="10.44140625" style="9" bestFit="1" customWidth="1"/>
    <col min="5886" max="5886" width="9.33203125" style="9" customWidth="1"/>
    <col min="5887" max="5887" width="10.88671875" style="9" customWidth="1"/>
    <col min="5888" max="5888" width="9.5546875" style="9" bestFit="1" customWidth="1"/>
    <col min="5889" max="5889" width="9.5546875" style="9" customWidth="1"/>
    <col min="5890" max="5892" width="9.5546875" style="9" bestFit="1" customWidth="1"/>
    <col min="5893" max="5893" width="9.5546875" style="9" customWidth="1"/>
    <col min="5894" max="5908" width="9.6640625" style="9" customWidth="1"/>
    <col min="5909" max="5909" width="9.44140625" style="9" customWidth="1"/>
    <col min="5910" max="5910" width="0" style="9" hidden="1" customWidth="1"/>
    <col min="5911" max="6137" width="9.6640625" style="9"/>
    <col min="6138" max="6138" width="2.6640625" style="9" bestFit="1" customWidth="1"/>
    <col min="6139" max="6139" width="1.44140625" style="9" customWidth="1"/>
    <col min="6140" max="6140" width="23.109375" style="9" customWidth="1"/>
    <col min="6141" max="6141" width="10.44140625" style="9" bestFit="1" customWidth="1"/>
    <col min="6142" max="6142" width="9.33203125" style="9" customWidth="1"/>
    <col min="6143" max="6143" width="10.88671875" style="9" customWidth="1"/>
    <col min="6144" max="6144" width="9.5546875" style="9" bestFit="1" customWidth="1"/>
    <col min="6145" max="6145" width="9.5546875" style="9" customWidth="1"/>
    <col min="6146" max="6148" width="9.5546875" style="9" bestFit="1" customWidth="1"/>
    <col min="6149" max="6149" width="9.5546875" style="9" customWidth="1"/>
    <col min="6150" max="6164" width="9.6640625" style="9" customWidth="1"/>
    <col min="6165" max="6165" width="9.44140625" style="9" customWidth="1"/>
    <col min="6166" max="6166" width="0" style="9" hidden="1" customWidth="1"/>
    <col min="6167" max="6393" width="9.6640625" style="9"/>
    <col min="6394" max="6394" width="2.6640625" style="9" bestFit="1" customWidth="1"/>
    <col min="6395" max="6395" width="1.44140625" style="9" customWidth="1"/>
    <col min="6396" max="6396" width="23.109375" style="9" customWidth="1"/>
    <col min="6397" max="6397" width="10.44140625" style="9" bestFit="1" customWidth="1"/>
    <col min="6398" max="6398" width="9.33203125" style="9" customWidth="1"/>
    <col min="6399" max="6399" width="10.88671875" style="9" customWidth="1"/>
    <col min="6400" max="6400" width="9.5546875" style="9" bestFit="1" customWidth="1"/>
    <col min="6401" max="6401" width="9.5546875" style="9" customWidth="1"/>
    <col min="6402" max="6404" width="9.5546875" style="9" bestFit="1" customWidth="1"/>
    <col min="6405" max="6405" width="9.5546875" style="9" customWidth="1"/>
    <col min="6406" max="6420" width="9.6640625" style="9" customWidth="1"/>
    <col min="6421" max="6421" width="9.44140625" style="9" customWidth="1"/>
    <col min="6422" max="6422" width="0" style="9" hidden="1" customWidth="1"/>
    <col min="6423" max="6649" width="9.6640625" style="9"/>
    <col min="6650" max="6650" width="2.6640625" style="9" bestFit="1" customWidth="1"/>
    <col min="6651" max="6651" width="1.44140625" style="9" customWidth="1"/>
    <col min="6652" max="6652" width="23.109375" style="9" customWidth="1"/>
    <col min="6653" max="6653" width="10.44140625" style="9" bestFit="1" customWidth="1"/>
    <col min="6654" max="6654" width="9.33203125" style="9" customWidth="1"/>
    <col min="6655" max="6655" width="10.88671875" style="9" customWidth="1"/>
    <col min="6656" max="6656" width="9.5546875" style="9" bestFit="1" customWidth="1"/>
    <col min="6657" max="6657" width="9.5546875" style="9" customWidth="1"/>
    <col min="6658" max="6660" width="9.5546875" style="9" bestFit="1" customWidth="1"/>
    <col min="6661" max="6661" width="9.5546875" style="9" customWidth="1"/>
    <col min="6662" max="6676" width="9.6640625" style="9" customWidth="1"/>
    <col min="6677" max="6677" width="9.44140625" style="9" customWidth="1"/>
    <col min="6678" max="6678" width="0" style="9" hidden="1" customWidth="1"/>
    <col min="6679" max="6905" width="9.6640625" style="9"/>
    <col min="6906" max="6906" width="2.6640625" style="9" bestFit="1" customWidth="1"/>
    <col min="6907" max="6907" width="1.44140625" style="9" customWidth="1"/>
    <col min="6908" max="6908" width="23.109375" style="9" customWidth="1"/>
    <col min="6909" max="6909" width="10.44140625" style="9" bestFit="1" customWidth="1"/>
    <col min="6910" max="6910" width="9.33203125" style="9" customWidth="1"/>
    <col min="6911" max="6911" width="10.88671875" style="9" customWidth="1"/>
    <col min="6912" max="6912" width="9.5546875" style="9" bestFit="1" customWidth="1"/>
    <col min="6913" max="6913" width="9.5546875" style="9" customWidth="1"/>
    <col min="6914" max="6916" width="9.5546875" style="9" bestFit="1" customWidth="1"/>
    <col min="6917" max="6917" width="9.5546875" style="9" customWidth="1"/>
    <col min="6918" max="6932" width="9.6640625" style="9" customWidth="1"/>
    <col min="6933" max="6933" width="9.44140625" style="9" customWidth="1"/>
    <col min="6934" max="6934" width="0" style="9" hidden="1" customWidth="1"/>
    <col min="6935" max="7161" width="9.6640625" style="9"/>
    <col min="7162" max="7162" width="2.6640625" style="9" bestFit="1" customWidth="1"/>
    <col min="7163" max="7163" width="1.44140625" style="9" customWidth="1"/>
    <col min="7164" max="7164" width="23.109375" style="9" customWidth="1"/>
    <col min="7165" max="7165" width="10.44140625" style="9" bestFit="1" customWidth="1"/>
    <col min="7166" max="7166" width="9.33203125" style="9" customWidth="1"/>
    <col min="7167" max="7167" width="10.88671875" style="9" customWidth="1"/>
    <col min="7168" max="7168" width="9.5546875" style="9" bestFit="1" customWidth="1"/>
    <col min="7169" max="7169" width="9.5546875" style="9" customWidth="1"/>
    <col min="7170" max="7172" width="9.5546875" style="9" bestFit="1" customWidth="1"/>
    <col min="7173" max="7173" width="9.5546875" style="9" customWidth="1"/>
    <col min="7174" max="7188" width="9.6640625" style="9" customWidth="1"/>
    <col min="7189" max="7189" width="9.44140625" style="9" customWidth="1"/>
    <col min="7190" max="7190" width="0" style="9" hidden="1" customWidth="1"/>
    <col min="7191" max="7417" width="9.6640625" style="9"/>
    <col min="7418" max="7418" width="2.6640625" style="9" bestFit="1" customWidth="1"/>
    <col min="7419" max="7419" width="1.44140625" style="9" customWidth="1"/>
    <col min="7420" max="7420" width="23.109375" style="9" customWidth="1"/>
    <col min="7421" max="7421" width="10.44140625" style="9" bestFit="1" customWidth="1"/>
    <col min="7422" max="7422" width="9.33203125" style="9" customWidth="1"/>
    <col min="7423" max="7423" width="10.88671875" style="9" customWidth="1"/>
    <col min="7424" max="7424" width="9.5546875" style="9" bestFit="1" customWidth="1"/>
    <col min="7425" max="7425" width="9.5546875" style="9" customWidth="1"/>
    <col min="7426" max="7428" width="9.5546875" style="9" bestFit="1" customWidth="1"/>
    <col min="7429" max="7429" width="9.5546875" style="9" customWidth="1"/>
    <col min="7430" max="7444" width="9.6640625" style="9" customWidth="1"/>
    <col min="7445" max="7445" width="9.44140625" style="9" customWidth="1"/>
    <col min="7446" max="7446" width="0" style="9" hidden="1" customWidth="1"/>
    <col min="7447" max="7673" width="9.6640625" style="9"/>
    <col min="7674" max="7674" width="2.6640625" style="9" bestFit="1" customWidth="1"/>
    <col min="7675" max="7675" width="1.44140625" style="9" customWidth="1"/>
    <col min="7676" max="7676" width="23.109375" style="9" customWidth="1"/>
    <col min="7677" max="7677" width="10.44140625" style="9" bestFit="1" customWidth="1"/>
    <col min="7678" max="7678" width="9.33203125" style="9" customWidth="1"/>
    <col min="7679" max="7679" width="10.88671875" style="9" customWidth="1"/>
    <col min="7680" max="7680" width="9.5546875" style="9" bestFit="1" customWidth="1"/>
    <col min="7681" max="7681" width="9.5546875" style="9" customWidth="1"/>
    <col min="7682" max="7684" width="9.5546875" style="9" bestFit="1" customWidth="1"/>
    <col min="7685" max="7685" width="9.5546875" style="9" customWidth="1"/>
    <col min="7686" max="7700" width="9.6640625" style="9" customWidth="1"/>
    <col min="7701" max="7701" width="9.44140625" style="9" customWidth="1"/>
    <col min="7702" max="7702" width="0" style="9" hidden="1" customWidth="1"/>
    <col min="7703" max="7929" width="9.6640625" style="9"/>
    <col min="7930" max="7930" width="2.6640625" style="9" bestFit="1" customWidth="1"/>
    <col min="7931" max="7931" width="1.44140625" style="9" customWidth="1"/>
    <col min="7932" max="7932" width="23.109375" style="9" customWidth="1"/>
    <col min="7933" max="7933" width="10.44140625" style="9" bestFit="1" customWidth="1"/>
    <col min="7934" max="7934" width="9.33203125" style="9" customWidth="1"/>
    <col min="7935" max="7935" width="10.88671875" style="9" customWidth="1"/>
    <col min="7936" max="7936" width="9.5546875" style="9" bestFit="1" customWidth="1"/>
    <col min="7937" max="7937" width="9.5546875" style="9" customWidth="1"/>
    <col min="7938" max="7940" width="9.5546875" style="9" bestFit="1" customWidth="1"/>
    <col min="7941" max="7941" width="9.5546875" style="9" customWidth="1"/>
    <col min="7942" max="7956" width="9.6640625" style="9" customWidth="1"/>
    <col min="7957" max="7957" width="9.44140625" style="9" customWidth="1"/>
    <col min="7958" max="7958" width="0" style="9" hidden="1" customWidth="1"/>
    <col min="7959" max="8185" width="9.6640625" style="9"/>
    <col min="8186" max="8186" width="2.6640625" style="9" bestFit="1" customWidth="1"/>
    <col min="8187" max="8187" width="1.44140625" style="9" customWidth="1"/>
    <col min="8188" max="8188" width="23.109375" style="9" customWidth="1"/>
    <col min="8189" max="8189" width="10.44140625" style="9" bestFit="1" customWidth="1"/>
    <col min="8190" max="8190" width="9.33203125" style="9" customWidth="1"/>
    <col min="8191" max="8191" width="10.88671875" style="9" customWidth="1"/>
    <col min="8192" max="8192" width="9.5546875" style="9" bestFit="1" customWidth="1"/>
    <col min="8193" max="8193" width="9.5546875" style="9" customWidth="1"/>
    <col min="8194" max="8196" width="9.5546875" style="9" bestFit="1" customWidth="1"/>
    <col min="8197" max="8197" width="9.5546875" style="9" customWidth="1"/>
    <col min="8198" max="8212" width="9.6640625" style="9" customWidth="1"/>
    <col min="8213" max="8213" width="9.44140625" style="9" customWidth="1"/>
    <col min="8214" max="8214" width="0" style="9" hidden="1" customWidth="1"/>
    <col min="8215" max="8441" width="9.6640625" style="9"/>
    <col min="8442" max="8442" width="2.6640625" style="9" bestFit="1" customWidth="1"/>
    <col min="8443" max="8443" width="1.44140625" style="9" customWidth="1"/>
    <col min="8444" max="8444" width="23.109375" style="9" customWidth="1"/>
    <col min="8445" max="8445" width="10.44140625" style="9" bestFit="1" customWidth="1"/>
    <col min="8446" max="8446" width="9.33203125" style="9" customWidth="1"/>
    <col min="8447" max="8447" width="10.88671875" style="9" customWidth="1"/>
    <col min="8448" max="8448" width="9.5546875" style="9" bestFit="1" customWidth="1"/>
    <col min="8449" max="8449" width="9.5546875" style="9" customWidth="1"/>
    <col min="8450" max="8452" width="9.5546875" style="9" bestFit="1" customWidth="1"/>
    <col min="8453" max="8453" width="9.5546875" style="9" customWidth="1"/>
    <col min="8454" max="8468" width="9.6640625" style="9" customWidth="1"/>
    <col min="8469" max="8469" width="9.44140625" style="9" customWidth="1"/>
    <col min="8470" max="8470" width="0" style="9" hidden="1" customWidth="1"/>
    <col min="8471" max="8697" width="9.6640625" style="9"/>
    <col min="8698" max="8698" width="2.6640625" style="9" bestFit="1" customWidth="1"/>
    <col min="8699" max="8699" width="1.44140625" style="9" customWidth="1"/>
    <col min="8700" max="8700" width="23.109375" style="9" customWidth="1"/>
    <col min="8701" max="8701" width="10.44140625" style="9" bestFit="1" customWidth="1"/>
    <col min="8702" max="8702" width="9.33203125" style="9" customWidth="1"/>
    <col min="8703" max="8703" width="10.88671875" style="9" customWidth="1"/>
    <col min="8704" max="8704" width="9.5546875" style="9" bestFit="1" customWidth="1"/>
    <col min="8705" max="8705" width="9.5546875" style="9" customWidth="1"/>
    <col min="8706" max="8708" width="9.5546875" style="9" bestFit="1" customWidth="1"/>
    <col min="8709" max="8709" width="9.5546875" style="9" customWidth="1"/>
    <col min="8710" max="8724" width="9.6640625" style="9" customWidth="1"/>
    <col min="8725" max="8725" width="9.44140625" style="9" customWidth="1"/>
    <col min="8726" max="8726" width="0" style="9" hidden="1" customWidth="1"/>
    <col min="8727" max="8953" width="9.6640625" style="9"/>
    <col min="8954" max="8954" width="2.6640625" style="9" bestFit="1" customWidth="1"/>
    <col min="8955" max="8955" width="1.44140625" style="9" customWidth="1"/>
    <col min="8956" max="8956" width="23.109375" style="9" customWidth="1"/>
    <col min="8957" max="8957" width="10.44140625" style="9" bestFit="1" customWidth="1"/>
    <col min="8958" max="8958" width="9.33203125" style="9" customWidth="1"/>
    <col min="8959" max="8959" width="10.88671875" style="9" customWidth="1"/>
    <col min="8960" max="8960" width="9.5546875" style="9" bestFit="1" customWidth="1"/>
    <col min="8961" max="8961" width="9.5546875" style="9" customWidth="1"/>
    <col min="8962" max="8964" width="9.5546875" style="9" bestFit="1" customWidth="1"/>
    <col min="8965" max="8965" width="9.5546875" style="9" customWidth="1"/>
    <col min="8966" max="8980" width="9.6640625" style="9" customWidth="1"/>
    <col min="8981" max="8981" width="9.44140625" style="9" customWidth="1"/>
    <col min="8982" max="8982" width="0" style="9" hidden="1" customWidth="1"/>
    <col min="8983" max="9209" width="9.6640625" style="9"/>
    <col min="9210" max="9210" width="2.6640625" style="9" bestFit="1" customWidth="1"/>
    <col min="9211" max="9211" width="1.44140625" style="9" customWidth="1"/>
    <col min="9212" max="9212" width="23.109375" style="9" customWidth="1"/>
    <col min="9213" max="9213" width="10.44140625" style="9" bestFit="1" customWidth="1"/>
    <col min="9214" max="9214" width="9.33203125" style="9" customWidth="1"/>
    <col min="9215" max="9215" width="10.88671875" style="9" customWidth="1"/>
    <col min="9216" max="9216" width="9.5546875" style="9" bestFit="1" customWidth="1"/>
    <col min="9217" max="9217" width="9.5546875" style="9" customWidth="1"/>
    <col min="9218" max="9220" width="9.5546875" style="9" bestFit="1" customWidth="1"/>
    <col min="9221" max="9221" width="9.5546875" style="9" customWidth="1"/>
    <col min="9222" max="9236" width="9.6640625" style="9" customWidth="1"/>
    <col min="9237" max="9237" width="9.44140625" style="9" customWidth="1"/>
    <col min="9238" max="9238" width="0" style="9" hidden="1" customWidth="1"/>
    <col min="9239" max="9465" width="9.6640625" style="9"/>
    <col min="9466" max="9466" width="2.6640625" style="9" bestFit="1" customWidth="1"/>
    <col min="9467" max="9467" width="1.44140625" style="9" customWidth="1"/>
    <col min="9468" max="9468" width="23.109375" style="9" customWidth="1"/>
    <col min="9469" max="9469" width="10.44140625" style="9" bestFit="1" customWidth="1"/>
    <col min="9470" max="9470" width="9.33203125" style="9" customWidth="1"/>
    <col min="9471" max="9471" width="10.88671875" style="9" customWidth="1"/>
    <col min="9472" max="9472" width="9.5546875" style="9" bestFit="1" customWidth="1"/>
    <col min="9473" max="9473" width="9.5546875" style="9" customWidth="1"/>
    <col min="9474" max="9476" width="9.5546875" style="9" bestFit="1" customWidth="1"/>
    <col min="9477" max="9477" width="9.5546875" style="9" customWidth="1"/>
    <col min="9478" max="9492" width="9.6640625" style="9" customWidth="1"/>
    <col min="9493" max="9493" width="9.44140625" style="9" customWidth="1"/>
    <col min="9494" max="9494" width="0" style="9" hidden="1" customWidth="1"/>
    <col min="9495" max="9721" width="9.6640625" style="9"/>
    <col min="9722" max="9722" width="2.6640625" style="9" bestFit="1" customWidth="1"/>
    <col min="9723" max="9723" width="1.44140625" style="9" customWidth="1"/>
    <col min="9724" max="9724" width="23.109375" style="9" customWidth="1"/>
    <col min="9725" max="9725" width="10.44140625" style="9" bestFit="1" customWidth="1"/>
    <col min="9726" max="9726" width="9.33203125" style="9" customWidth="1"/>
    <col min="9727" max="9727" width="10.88671875" style="9" customWidth="1"/>
    <col min="9728" max="9728" width="9.5546875" style="9" bestFit="1" customWidth="1"/>
    <col min="9729" max="9729" width="9.5546875" style="9" customWidth="1"/>
    <col min="9730" max="9732" width="9.5546875" style="9" bestFit="1" customWidth="1"/>
    <col min="9733" max="9733" width="9.5546875" style="9" customWidth="1"/>
    <col min="9734" max="9748" width="9.6640625" style="9" customWidth="1"/>
    <col min="9749" max="9749" width="9.44140625" style="9" customWidth="1"/>
    <col min="9750" max="9750" width="0" style="9" hidden="1" customWidth="1"/>
    <col min="9751" max="9977" width="9.6640625" style="9"/>
    <col min="9978" max="9978" width="2.6640625" style="9" bestFit="1" customWidth="1"/>
    <col min="9979" max="9979" width="1.44140625" style="9" customWidth="1"/>
    <col min="9980" max="9980" width="23.109375" style="9" customWidth="1"/>
    <col min="9981" max="9981" width="10.44140625" style="9" bestFit="1" customWidth="1"/>
    <col min="9982" max="9982" width="9.33203125" style="9" customWidth="1"/>
    <col min="9983" max="9983" width="10.88671875" style="9" customWidth="1"/>
    <col min="9984" max="9984" width="9.5546875" style="9" bestFit="1" customWidth="1"/>
    <col min="9985" max="9985" width="9.5546875" style="9" customWidth="1"/>
    <col min="9986" max="9988" width="9.5546875" style="9" bestFit="1" customWidth="1"/>
    <col min="9989" max="9989" width="9.5546875" style="9" customWidth="1"/>
    <col min="9990" max="10004" width="9.6640625" style="9" customWidth="1"/>
    <col min="10005" max="10005" width="9.44140625" style="9" customWidth="1"/>
    <col min="10006" max="10006" width="0" style="9" hidden="1" customWidth="1"/>
    <col min="10007" max="10233" width="9.6640625" style="9"/>
    <col min="10234" max="10234" width="2.6640625" style="9" bestFit="1" customWidth="1"/>
    <col min="10235" max="10235" width="1.44140625" style="9" customWidth="1"/>
    <col min="10236" max="10236" width="23.109375" style="9" customWidth="1"/>
    <col min="10237" max="10237" width="10.44140625" style="9" bestFit="1" customWidth="1"/>
    <col min="10238" max="10238" width="9.33203125" style="9" customWidth="1"/>
    <col min="10239" max="10239" width="10.88671875" style="9" customWidth="1"/>
    <col min="10240" max="10240" width="9.5546875" style="9" bestFit="1" customWidth="1"/>
    <col min="10241" max="10241" width="9.5546875" style="9" customWidth="1"/>
    <col min="10242" max="10244" width="9.5546875" style="9" bestFit="1" customWidth="1"/>
    <col min="10245" max="10245" width="9.5546875" style="9" customWidth="1"/>
    <col min="10246" max="10260" width="9.6640625" style="9" customWidth="1"/>
    <col min="10261" max="10261" width="9.44140625" style="9" customWidth="1"/>
    <col min="10262" max="10262" width="0" style="9" hidden="1" customWidth="1"/>
    <col min="10263" max="10489" width="9.6640625" style="9"/>
    <col min="10490" max="10490" width="2.6640625" style="9" bestFit="1" customWidth="1"/>
    <col min="10491" max="10491" width="1.44140625" style="9" customWidth="1"/>
    <col min="10492" max="10492" width="23.109375" style="9" customWidth="1"/>
    <col min="10493" max="10493" width="10.44140625" style="9" bestFit="1" customWidth="1"/>
    <col min="10494" max="10494" width="9.33203125" style="9" customWidth="1"/>
    <col min="10495" max="10495" width="10.88671875" style="9" customWidth="1"/>
    <col min="10496" max="10496" width="9.5546875" style="9" bestFit="1" customWidth="1"/>
    <col min="10497" max="10497" width="9.5546875" style="9" customWidth="1"/>
    <col min="10498" max="10500" width="9.5546875" style="9" bestFit="1" customWidth="1"/>
    <col min="10501" max="10501" width="9.5546875" style="9" customWidth="1"/>
    <col min="10502" max="10516" width="9.6640625" style="9" customWidth="1"/>
    <col min="10517" max="10517" width="9.44140625" style="9" customWidth="1"/>
    <col min="10518" max="10518" width="0" style="9" hidden="1" customWidth="1"/>
    <col min="10519" max="10745" width="9.6640625" style="9"/>
    <col min="10746" max="10746" width="2.6640625" style="9" bestFit="1" customWidth="1"/>
    <col min="10747" max="10747" width="1.44140625" style="9" customWidth="1"/>
    <col min="10748" max="10748" width="23.109375" style="9" customWidth="1"/>
    <col min="10749" max="10749" width="10.44140625" style="9" bestFit="1" customWidth="1"/>
    <col min="10750" max="10750" width="9.33203125" style="9" customWidth="1"/>
    <col min="10751" max="10751" width="10.88671875" style="9" customWidth="1"/>
    <col min="10752" max="10752" width="9.5546875" style="9" bestFit="1" customWidth="1"/>
    <col min="10753" max="10753" width="9.5546875" style="9" customWidth="1"/>
    <col min="10754" max="10756" width="9.5546875" style="9" bestFit="1" customWidth="1"/>
    <col min="10757" max="10757" width="9.5546875" style="9" customWidth="1"/>
    <col min="10758" max="10772" width="9.6640625" style="9" customWidth="1"/>
    <col min="10773" max="10773" width="9.44140625" style="9" customWidth="1"/>
    <col min="10774" max="10774" width="0" style="9" hidden="1" customWidth="1"/>
    <col min="10775" max="11001" width="9.6640625" style="9"/>
    <col min="11002" max="11002" width="2.6640625" style="9" bestFit="1" customWidth="1"/>
    <col min="11003" max="11003" width="1.44140625" style="9" customWidth="1"/>
    <col min="11004" max="11004" width="23.109375" style="9" customWidth="1"/>
    <col min="11005" max="11005" width="10.44140625" style="9" bestFit="1" customWidth="1"/>
    <col min="11006" max="11006" width="9.33203125" style="9" customWidth="1"/>
    <col min="11007" max="11007" width="10.88671875" style="9" customWidth="1"/>
    <col min="11008" max="11008" width="9.5546875" style="9" bestFit="1" customWidth="1"/>
    <col min="11009" max="11009" width="9.5546875" style="9" customWidth="1"/>
    <col min="11010" max="11012" width="9.5546875" style="9" bestFit="1" customWidth="1"/>
    <col min="11013" max="11013" width="9.5546875" style="9" customWidth="1"/>
    <col min="11014" max="11028" width="9.6640625" style="9" customWidth="1"/>
    <col min="11029" max="11029" width="9.44140625" style="9" customWidth="1"/>
    <col min="11030" max="11030" width="0" style="9" hidden="1" customWidth="1"/>
    <col min="11031" max="11257" width="9.6640625" style="9"/>
    <col min="11258" max="11258" width="2.6640625" style="9" bestFit="1" customWidth="1"/>
    <col min="11259" max="11259" width="1.44140625" style="9" customWidth="1"/>
    <col min="11260" max="11260" width="23.109375" style="9" customWidth="1"/>
    <col min="11261" max="11261" width="10.44140625" style="9" bestFit="1" customWidth="1"/>
    <col min="11262" max="11262" width="9.33203125" style="9" customWidth="1"/>
    <col min="11263" max="11263" width="10.88671875" style="9" customWidth="1"/>
    <col min="11264" max="11264" width="9.5546875" style="9" bestFit="1" customWidth="1"/>
    <col min="11265" max="11265" width="9.5546875" style="9" customWidth="1"/>
    <col min="11266" max="11268" width="9.5546875" style="9" bestFit="1" customWidth="1"/>
    <col min="11269" max="11269" width="9.5546875" style="9" customWidth="1"/>
    <col min="11270" max="11284" width="9.6640625" style="9" customWidth="1"/>
    <col min="11285" max="11285" width="9.44140625" style="9" customWidth="1"/>
    <col min="11286" max="11286" width="0" style="9" hidden="1" customWidth="1"/>
    <col min="11287" max="11513" width="9.6640625" style="9"/>
    <col min="11514" max="11514" width="2.6640625" style="9" bestFit="1" customWidth="1"/>
    <col min="11515" max="11515" width="1.44140625" style="9" customWidth="1"/>
    <col min="11516" max="11516" width="23.109375" style="9" customWidth="1"/>
    <col min="11517" max="11517" width="10.44140625" style="9" bestFit="1" customWidth="1"/>
    <col min="11518" max="11518" width="9.33203125" style="9" customWidth="1"/>
    <col min="11519" max="11519" width="10.88671875" style="9" customWidth="1"/>
    <col min="11520" max="11520" width="9.5546875" style="9" bestFit="1" customWidth="1"/>
    <col min="11521" max="11521" width="9.5546875" style="9" customWidth="1"/>
    <col min="11522" max="11524" width="9.5546875" style="9" bestFit="1" customWidth="1"/>
    <col min="11525" max="11525" width="9.5546875" style="9" customWidth="1"/>
    <col min="11526" max="11540" width="9.6640625" style="9" customWidth="1"/>
    <col min="11541" max="11541" width="9.44140625" style="9" customWidth="1"/>
    <col min="11542" max="11542" width="0" style="9" hidden="1" customWidth="1"/>
    <col min="11543" max="11769" width="9.6640625" style="9"/>
    <col min="11770" max="11770" width="2.6640625" style="9" bestFit="1" customWidth="1"/>
    <col min="11771" max="11771" width="1.44140625" style="9" customWidth="1"/>
    <col min="11772" max="11772" width="23.109375" style="9" customWidth="1"/>
    <col min="11773" max="11773" width="10.44140625" style="9" bestFit="1" customWidth="1"/>
    <col min="11774" max="11774" width="9.33203125" style="9" customWidth="1"/>
    <col min="11775" max="11775" width="10.88671875" style="9" customWidth="1"/>
    <col min="11776" max="11776" width="9.5546875" style="9" bestFit="1" customWidth="1"/>
    <col min="11777" max="11777" width="9.5546875" style="9" customWidth="1"/>
    <col min="11778" max="11780" width="9.5546875" style="9" bestFit="1" customWidth="1"/>
    <col min="11781" max="11781" width="9.5546875" style="9" customWidth="1"/>
    <col min="11782" max="11796" width="9.6640625" style="9" customWidth="1"/>
    <col min="11797" max="11797" width="9.44140625" style="9" customWidth="1"/>
    <col min="11798" max="11798" width="0" style="9" hidden="1" customWidth="1"/>
    <col min="11799" max="12025" width="9.6640625" style="9"/>
    <col min="12026" max="12026" width="2.6640625" style="9" bestFit="1" customWidth="1"/>
    <col min="12027" max="12027" width="1.44140625" style="9" customWidth="1"/>
    <col min="12028" max="12028" width="23.109375" style="9" customWidth="1"/>
    <col min="12029" max="12029" width="10.44140625" style="9" bestFit="1" customWidth="1"/>
    <col min="12030" max="12030" width="9.33203125" style="9" customWidth="1"/>
    <col min="12031" max="12031" width="10.88671875" style="9" customWidth="1"/>
    <col min="12032" max="12032" width="9.5546875" style="9" bestFit="1" customWidth="1"/>
    <col min="12033" max="12033" width="9.5546875" style="9" customWidth="1"/>
    <col min="12034" max="12036" width="9.5546875" style="9" bestFit="1" customWidth="1"/>
    <col min="12037" max="12037" width="9.5546875" style="9" customWidth="1"/>
    <col min="12038" max="12052" width="9.6640625" style="9" customWidth="1"/>
    <col min="12053" max="12053" width="9.44140625" style="9" customWidth="1"/>
    <col min="12054" max="12054" width="0" style="9" hidden="1" customWidth="1"/>
    <col min="12055" max="12281" width="9.6640625" style="9"/>
    <col min="12282" max="12282" width="2.6640625" style="9" bestFit="1" customWidth="1"/>
    <col min="12283" max="12283" width="1.44140625" style="9" customWidth="1"/>
    <col min="12284" max="12284" width="23.109375" style="9" customWidth="1"/>
    <col min="12285" max="12285" width="10.44140625" style="9" bestFit="1" customWidth="1"/>
    <col min="12286" max="12286" width="9.33203125" style="9" customWidth="1"/>
    <col min="12287" max="12287" width="10.88671875" style="9" customWidth="1"/>
    <col min="12288" max="12288" width="9.5546875" style="9" bestFit="1" customWidth="1"/>
    <col min="12289" max="12289" width="9.5546875" style="9" customWidth="1"/>
    <col min="12290" max="12292" width="9.5546875" style="9" bestFit="1" customWidth="1"/>
    <col min="12293" max="12293" width="9.5546875" style="9" customWidth="1"/>
    <col min="12294" max="12308" width="9.6640625" style="9" customWidth="1"/>
    <col min="12309" max="12309" width="9.44140625" style="9" customWidth="1"/>
    <col min="12310" max="12310" width="0" style="9" hidden="1" customWidth="1"/>
    <col min="12311" max="12537" width="9.6640625" style="9"/>
    <col min="12538" max="12538" width="2.6640625" style="9" bestFit="1" customWidth="1"/>
    <col min="12539" max="12539" width="1.44140625" style="9" customWidth="1"/>
    <col min="12540" max="12540" width="23.109375" style="9" customWidth="1"/>
    <col min="12541" max="12541" width="10.44140625" style="9" bestFit="1" customWidth="1"/>
    <col min="12542" max="12542" width="9.33203125" style="9" customWidth="1"/>
    <col min="12543" max="12543" width="10.88671875" style="9" customWidth="1"/>
    <col min="12544" max="12544" width="9.5546875" style="9" bestFit="1" customWidth="1"/>
    <col min="12545" max="12545" width="9.5546875" style="9" customWidth="1"/>
    <col min="12546" max="12548" width="9.5546875" style="9" bestFit="1" customWidth="1"/>
    <col min="12549" max="12549" width="9.5546875" style="9" customWidth="1"/>
    <col min="12550" max="12564" width="9.6640625" style="9" customWidth="1"/>
    <col min="12565" max="12565" width="9.44140625" style="9" customWidth="1"/>
    <col min="12566" max="12566" width="0" style="9" hidden="1" customWidth="1"/>
    <col min="12567" max="12793" width="9.6640625" style="9"/>
    <col min="12794" max="12794" width="2.6640625" style="9" bestFit="1" customWidth="1"/>
    <col min="12795" max="12795" width="1.44140625" style="9" customWidth="1"/>
    <col min="12796" max="12796" width="23.109375" style="9" customWidth="1"/>
    <col min="12797" max="12797" width="10.44140625" style="9" bestFit="1" customWidth="1"/>
    <col min="12798" max="12798" width="9.33203125" style="9" customWidth="1"/>
    <col min="12799" max="12799" width="10.88671875" style="9" customWidth="1"/>
    <col min="12800" max="12800" width="9.5546875" style="9" bestFit="1" customWidth="1"/>
    <col min="12801" max="12801" width="9.5546875" style="9" customWidth="1"/>
    <col min="12802" max="12804" width="9.5546875" style="9" bestFit="1" customWidth="1"/>
    <col min="12805" max="12805" width="9.5546875" style="9" customWidth="1"/>
    <col min="12806" max="12820" width="9.6640625" style="9" customWidth="1"/>
    <col min="12821" max="12821" width="9.44140625" style="9" customWidth="1"/>
    <col min="12822" max="12822" width="0" style="9" hidden="1" customWidth="1"/>
    <col min="12823" max="13049" width="9.6640625" style="9"/>
    <col min="13050" max="13050" width="2.6640625" style="9" bestFit="1" customWidth="1"/>
    <col min="13051" max="13051" width="1.44140625" style="9" customWidth="1"/>
    <col min="13052" max="13052" width="23.109375" style="9" customWidth="1"/>
    <col min="13053" max="13053" width="10.44140625" style="9" bestFit="1" customWidth="1"/>
    <col min="13054" max="13054" width="9.33203125" style="9" customWidth="1"/>
    <col min="13055" max="13055" width="10.88671875" style="9" customWidth="1"/>
    <col min="13056" max="13056" width="9.5546875" style="9" bestFit="1" customWidth="1"/>
    <col min="13057" max="13057" width="9.5546875" style="9" customWidth="1"/>
    <col min="13058" max="13060" width="9.5546875" style="9" bestFit="1" customWidth="1"/>
    <col min="13061" max="13061" width="9.5546875" style="9" customWidth="1"/>
    <col min="13062" max="13076" width="9.6640625" style="9" customWidth="1"/>
    <col min="13077" max="13077" width="9.44140625" style="9" customWidth="1"/>
    <col min="13078" max="13078" width="0" style="9" hidden="1" customWidth="1"/>
    <col min="13079" max="13305" width="9.6640625" style="9"/>
    <col min="13306" max="13306" width="2.6640625" style="9" bestFit="1" customWidth="1"/>
    <col min="13307" max="13307" width="1.44140625" style="9" customWidth="1"/>
    <col min="13308" max="13308" width="23.109375" style="9" customWidth="1"/>
    <col min="13309" max="13309" width="10.44140625" style="9" bestFit="1" customWidth="1"/>
    <col min="13310" max="13310" width="9.33203125" style="9" customWidth="1"/>
    <col min="13311" max="13311" width="10.88671875" style="9" customWidth="1"/>
    <col min="13312" max="13312" width="9.5546875" style="9" bestFit="1" customWidth="1"/>
    <col min="13313" max="13313" width="9.5546875" style="9" customWidth="1"/>
    <col min="13314" max="13316" width="9.5546875" style="9" bestFit="1" customWidth="1"/>
    <col min="13317" max="13317" width="9.5546875" style="9" customWidth="1"/>
    <col min="13318" max="13332" width="9.6640625" style="9" customWidth="1"/>
    <col min="13333" max="13333" width="9.44140625" style="9" customWidth="1"/>
    <col min="13334" max="13334" width="0" style="9" hidden="1" customWidth="1"/>
    <col min="13335" max="13561" width="9.6640625" style="9"/>
    <col min="13562" max="13562" width="2.6640625" style="9" bestFit="1" customWidth="1"/>
    <col min="13563" max="13563" width="1.44140625" style="9" customWidth="1"/>
    <col min="13564" max="13564" width="23.109375" style="9" customWidth="1"/>
    <col min="13565" max="13565" width="10.44140625" style="9" bestFit="1" customWidth="1"/>
    <col min="13566" max="13566" width="9.33203125" style="9" customWidth="1"/>
    <col min="13567" max="13567" width="10.88671875" style="9" customWidth="1"/>
    <col min="13568" max="13568" width="9.5546875" style="9" bestFit="1" customWidth="1"/>
    <col min="13569" max="13569" width="9.5546875" style="9" customWidth="1"/>
    <col min="13570" max="13572" width="9.5546875" style="9" bestFit="1" customWidth="1"/>
    <col min="13573" max="13573" width="9.5546875" style="9" customWidth="1"/>
    <col min="13574" max="13588" width="9.6640625" style="9" customWidth="1"/>
    <col min="13589" max="13589" width="9.44140625" style="9" customWidth="1"/>
    <col min="13590" max="13590" width="0" style="9" hidden="1" customWidth="1"/>
    <col min="13591" max="13817" width="9.6640625" style="9"/>
    <col min="13818" max="13818" width="2.6640625" style="9" bestFit="1" customWidth="1"/>
    <col min="13819" max="13819" width="1.44140625" style="9" customWidth="1"/>
    <col min="13820" max="13820" width="23.109375" style="9" customWidth="1"/>
    <col min="13821" max="13821" width="10.44140625" style="9" bestFit="1" customWidth="1"/>
    <col min="13822" max="13822" width="9.33203125" style="9" customWidth="1"/>
    <col min="13823" max="13823" width="10.88671875" style="9" customWidth="1"/>
    <col min="13824" max="13824" width="9.5546875" style="9" bestFit="1" customWidth="1"/>
    <col min="13825" max="13825" width="9.5546875" style="9" customWidth="1"/>
    <col min="13826" max="13828" width="9.5546875" style="9" bestFit="1" customWidth="1"/>
    <col min="13829" max="13829" width="9.5546875" style="9" customWidth="1"/>
    <col min="13830" max="13844" width="9.6640625" style="9" customWidth="1"/>
    <col min="13845" max="13845" width="9.44140625" style="9" customWidth="1"/>
    <col min="13846" max="13846" width="0" style="9" hidden="1" customWidth="1"/>
    <col min="13847" max="14073" width="9.6640625" style="9"/>
    <col min="14074" max="14074" width="2.6640625" style="9" bestFit="1" customWidth="1"/>
    <col min="14075" max="14075" width="1.44140625" style="9" customWidth="1"/>
    <col min="14076" max="14076" width="23.109375" style="9" customWidth="1"/>
    <col min="14077" max="14077" width="10.44140625" style="9" bestFit="1" customWidth="1"/>
    <col min="14078" max="14078" width="9.33203125" style="9" customWidth="1"/>
    <col min="14079" max="14079" width="10.88671875" style="9" customWidth="1"/>
    <col min="14080" max="14080" width="9.5546875" style="9" bestFit="1" customWidth="1"/>
    <col min="14081" max="14081" width="9.5546875" style="9" customWidth="1"/>
    <col min="14082" max="14084" width="9.5546875" style="9" bestFit="1" customWidth="1"/>
    <col min="14085" max="14085" width="9.5546875" style="9" customWidth="1"/>
    <col min="14086" max="14100" width="9.6640625" style="9" customWidth="1"/>
    <col min="14101" max="14101" width="9.44140625" style="9" customWidth="1"/>
    <col min="14102" max="14102" width="0" style="9" hidden="1" customWidth="1"/>
    <col min="14103" max="14329" width="9.6640625" style="9"/>
    <col min="14330" max="14330" width="2.6640625" style="9" bestFit="1" customWidth="1"/>
    <col min="14331" max="14331" width="1.44140625" style="9" customWidth="1"/>
    <col min="14332" max="14332" width="23.109375" style="9" customWidth="1"/>
    <col min="14333" max="14333" width="10.44140625" style="9" bestFit="1" customWidth="1"/>
    <col min="14334" max="14334" width="9.33203125" style="9" customWidth="1"/>
    <col min="14335" max="14335" width="10.88671875" style="9" customWidth="1"/>
    <col min="14336" max="14336" width="9.5546875" style="9" bestFit="1" customWidth="1"/>
    <col min="14337" max="14337" width="9.5546875" style="9" customWidth="1"/>
    <col min="14338" max="14340" width="9.5546875" style="9" bestFit="1" customWidth="1"/>
    <col min="14341" max="14341" width="9.5546875" style="9" customWidth="1"/>
    <col min="14342" max="14356" width="9.6640625" style="9" customWidth="1"/>
    <col min="14357" max="14357" width="9.44140625" style="9" customWidth="1"/>
    <col min="14358" max="14358" width="0" style="9" hidden="1" customWidth="1"/>
    <col min="14359" max="14585" width="9.6640625" style="9"/>
    <col min="14586" max="14586" width="2.6640625" style="9" bestFit="1" customWidth="1"/>
    <col min="14587" max="14587" width="1.44140625" style="9" customWidth="1"/>
    <col min="14588" max="14588" width="23.109375" style="9" customWidth="1"/>
    <col min="14589" max="14589" width="10.44140625" style="9" bestFit="1" customWidth="1"/>
    <col min="14590" max="14590" width="9.33203125" style="9" customWidth="1"/>
    <col min="14591" max="14591" width="10.88671875" style="9" customWidth="1"/>
    <col min="14592" max="14592" width="9.5546875" style="9" bestFit="1" customWidth="1"/>
    <col min="14593" max="14593" width="9.5546875" style="9" customWidth="1"/>
    <col min="14594" max="14596" width="9.5546875" style="9" bestFit="1" customWidth="1"/>
    <col min="14597" max="14597" width="9.5546875" style="9" customWidth="1"/>
    <col min="14598" max="14612" width="9.6640625" style="9" customWidth="1"/>
    <col min="14613" max="14613" width="9.44140625" style="9" customWidth="1"/>
    <col min="14614" max="14614" width="0" style="9" hidden="1" customWidth="1"/>
    <col min="14615" max="14841" width="9.6640625" style="9"/>
    <col min="14842" max="14842" width="2.6640625" style="9" bestFit="1" customWidth="1"/>
    <col min="14843" max="14843" width="1.44140625" style="9" customWidth="1"/>
    <col min="14844" max="14844" width="23.109375" style="9" customWidth="1"/>
    <col min="14845" max="14845" width="10.44140625" style="9" bestFit="1" customWidth="1"/>
    <col min="14846" max="14846" width="9.33203125" style="9" customWidth="1"/>
    <col min="14847" max="14847" width="10.88671875" style="9" customWidth="1"/>
    <col min="14848" max="14848" width="9.5546875" style="9" bestFit="1" customWidth="1"/>
    <col min="14849" max="14849" width="9.5546875" style="9" customWidth="1"/>
    <col min="14850" max="14852" width="9.5546875" style="9" bestFit="1" customWidth="1"/>
    <col min="14853" max="14853" width="9.5546875" style="9" customWidth="1"/>
    <col min="14854" max="14868" width="9.6640625" style="9" customWidth="1"/>
    <col min="14869" max="14869" width="9.44140625" style="9" customWidth="1"/>
    <col min="14870" max="14870" width="0" style="9" hidden="1" customWidth="1"/>
    <col min="14871" max="15097" width="9.6640625" style="9"/>
    <col min="15098" max="15098" width="2.6640625" style="9" bestFit="1" customWidth="1"/>
    <col min="15099" max="15099" width="1.44140625" style="9" customWidth="1"/>
    <col min="15100" max="15100" width="23.109375" style="9" customWidth="1"/>
    <col min="15101" max="15101" width="10.44140625" style="9" bestFit="1" customWidth="1"/>
    <col min="15102" max="15102" width="9.33203125" style="9" customWidth="1"/>
    <col min="15103" max="15103" width="10.88671875" style="9" customWidth="1"/>
    <col min="15104" max="15104" width="9.5546875" style="9" bestFit="1" customWidth="1"/>
    <col min="15105" max="15105" width="9.5546875" style="9" customWidth="1"/>
    <col min="15106" max="15108" width="9.5546875" style="9" bestFit="1" customWidth="1"/>
    <col min="15109" max="15109" width="9.5546875" style="9" customWidth="1"/>
    <col min="15110" max="15124" width="9.6640625" style="9" customWidth="1"/>
    <col min="15125" max="15125" width="9.44140625" style="9" customWidth="1"/>
    <col min="15126" max="15126" width="0" style="9" hidden="1" customWidth="1"/>
    <col min="15127" max="15353" width="9.6640625" style="9"/>
    <col min="15354" max="15354" width="2.6640625" style="9" bestFit="1" customWidth="1"/>
    <col min="15355" max="15355" width="1.44140625" style="9" customWidth="1"/>
    <col min="15356" max="15356" width="23.109375" style="9" customWidth="1"/>
    <col min="15357" max="15357" width="10.44140625" style="9" bestFit="1" customWidth="1"/>
    <col min="15358" max="15358" width="9.33203125" style="9" customWidth="1"/>
    <col min="15359" max="15359" width="10.88671875" style="9" customWidth="1"/>
    <col min="15360" max="15360" width="9.5546875" style="9" bestFit="1" customWidth="1"/>
    <col min="15361" max="15361" width="9.5546875" style="9" customWidth="1"/>
    <col min="15362" max="15364" width="9.5546875" style="9" bestFit="1" customWidth="1"/>
    <col min="15365" max="15365" width="9.5546875" style="9" customWidth="1"/>
    <col min="15366" max="15380" width="9.6640625" style="9" customWidth="1"/>
    <col min="15381" max="15381" width="9.44140625" style="9" customWidth="1"/>
    <col min="15382" max="15382" width="0" style="9" hidden="1" customWidth="1"/>
    <col min="15383" max="15609" width="9.6640625" style="9"/>
    <col min="15610" max="15610" width="2.6640625" style="9" bestFit="1" customWidth="1"/>
    <col min="15611" max="15611" width="1.44140625" style="9" customWidth="1"/>
    <col min="15612" max="15612" width="23.109375" style="9" customWidth="1"/>
    <col min="15613" max="15613" width="10.44140625" style="9" bestFit="1" customWidth="1"/>
    <col min="15614" max="15614" width="9.33203125" style="9" customWidth="1"/>
    <col min="15615" max="15615" width="10.88671875" style="9" customWidth="1"/>
    <col min="15616" max="15616" width="9.5546875" style="9" bestFit="1" customWidth="1"/>
    <col min="15617" max="15617" width="9.5546875" style="9" customWidth="1"/>
    <col min="15618" max="15620" width="9.5546875" style="9" bestFit="1" customWidth="1"/>
    <col min="15621" max="15621" width="9.5546875" style="9" customWidth="1"/>
    <col min="15622" max="15636" width="9.6640625" style="9" customWidth="1"/>
    <col min="15637" max="15637" width="9.44140625" style="9" customWidth="1"/>
    <col min="15638" max="15638" width="0" style="9" hidden="1" customWidth="1"/>
    <col min="15639" max="15865" width="9.6640625" style="9"/>
    <col min="15866" max="15866" width="2.6640625" style="9" bestFit="1" customWidth="1"/>
    <col min="15867" max="15867" width="1.44140625" style="9" customWidth="1"/>
    <col min="15868" max="15868" width="23.109375" style="9" customWidth="1"/>
    <col min="15869" max="15869" width="10.44140625" style="9" bestFit="1" customWidth="1"/>
    <col min="15870" max="15870" width="9.33203125" style="9" customWidth="1"/>
    <col min="15871" max="15871" width="10.88671875" style="9" customWidth="1"/>
    <col min="15872" max="15872" width="9.5546875" style="9" bestFit="1" customWidth="1"/>
    <col min="15873" max="15873" width="9.5546875" style="9" customWidth="1"/>
    <col min="15874" max="15876" width="9.5546875" style="9" bestFit="1" customWidth="1"/>
    <col min="15877" max="15877" width="9.5546875" style="9" customWidth="1"/>
    <col min="15878" max="15892" width="9.6640625" style="9" customWidth="1"/>
    <col min="15893" max="15893" width="9.44140625" style="9" customWidth="1"/>
    <col min="15894" max="15894" width="0" style="9" hidden="1" customWidth="1"/>
    <col min="15895" max="16121" width="9.6640625" style="9"/>
    <col min="16122" max="16122" width="2.6640625" style="9" bestFit="1" customWidth="1"/>
    <col min="16123" max="16123" width="1.44140625" style="9" customWidth="1"/>
    <col min="16124" max="16124" width="23.109375" style="9" customWidth="1"/>
    <col min="16125" max="16125" width="10.44140625" style="9" bestFit="1" customWidth="1"/>
    <col min="16126" max="16126" width="9.33203125" style="9" customWidth="1"/>
    <col min="16127" max="16127" width="10.88671875" style="9" customWidth="1"/>
    <col min="16128" max="16128" width="9.5546875" style="9" bestFit="1" customWidth="1"/>
    <col min="16129" max="16129" width="9.5546875" style="9" customWidth="1"/>
    <col min="16130" max="16132" width="9.5546875" style="9" bestFit="1" customWidth="1"/>
    <col min="16133" max="16133" width="9.5546875" style="9" customWidth="1"/>
    <col min="16134" max="16148" width="9.6640625" style="9" customWidth="1"/>
    <col min="16149" max="16149" width="9.44140625" style="9" customWidth="1"/>
    <col min="16150" max="16150" width="0" style="9" hidden="1" customWidth="1"/>
    <col min="16151" max="16384" width="9.6640625" style="9"/>
  </cols>
  <sheetData>
    <row r="1" spans="1:23" ht="10.199999999999999" x14ac:dyDescent="0.2">
      <c r="G1" s="10"/>
      <c r="K1" s="8"/>
      <c r="L1" s="8" t="s">
        <v>44</v>
      </c>
      <c r="T1" s="8" t="s">
        <v>44</v>
      </c>
      <c r="W1" s="99"/>
    </row>
    <row r="2" spans="1:23" ht="10.199999999999999" x14ac:dyDescent="0.2">
      <c r="G2" s="10"/>
      <c r="K2" s="10"/>
      <c r="L2" s="10" t="s">
        <v>23</v>
      </c>
      <c r="T2" s="10" t="s">
        <v>23</v>
      </c>
      <c r="W2" s="98"/>
    </row>
    <row r="3" spans="1:23" ht="10.199999999999999" x14ac:dyDescent="0.2">
      <c r="G3" s="10"/>
      <c r="K3" s="8"/>
      <c r="L3" s="8" t="s">
        <v>100</v>
      </c>
      <c r="T3" s="8" t="s">
        <v>101</v>
      </c>
      <c r="U3" s="100"/>
      <c r="W3" s="99"/>
    </row>
    <row r="4" spans="1:23" ht="10.199999999999999" x14ac:dyDescent="0.2">
      <c r="G4" s="8"/>
      <c r="Q4" s="8"/>
    </row>
    <row r="7" spans="1:23" ht="10.199999999999999" x14ac:dyDescent="0.2">
      <c r="E7" s="54"/>
      <c r="F7" s="55"/>
      <c r="G7" s="77" t="str">
        <f>'Part 121'!A6</f>
        <v>Quarter Ended December 31, 2019</v>
      </c>
      <c r="H7" s="55"/>
      <c r="I7" s="55"/>
      <c r="J7" s="55"/>
      <c r="K7" s="55"/>
      <c r="L7" s="55"/>
      <c r="M7" s="55"/>
      <c r="O7" s="54" t="str">
        <f>G7</f>
        <v>Quarter Ended December 31, 2019</v>
      </c>
      <c r="P7" s="55"/>
      <c r="Q7" s="55"/>
      <c r="R7" s="55"/>
      <c r="S7" s="55"/>
      <c r="T7" s="54"/>
      <c r="U7" s="101"/>
      <c r="V7" s="101"/>
    </row>
    <row r="8" spans="1:23" ht="10.199999999999999" x14ac:dyDescent="0.2">
      <c r="D8" s="9"/>
      <c r="E8" s="8"/>
      <c r="G8" s="5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3" ht="10.199999999999999" x14ac:dyDescent="0.2">
      <c r="B9" s="24"/>
      <c r="C9" s="24"/>
      <c r="D9" s="9" t="s">
        <v>0</v>
      </c>
      <c r="E9" s="19"/>
      <c r="F9" s="10" t="s">
        <v>84</v>
      </c>
      <c r="G9" s="10" t="s">
        <v>3</v>
      </c>
      <c r="H9" s="10" t="s">
        <v>3</v>
      </c>
      <c r="I9" s="10" t="s">
        <v>105</v>
      </c>
      <c r="J9" s="10" t="s">
        <v>4</v>
      </c>
      <c r="K9" s="10" t="s">
        <v>4</v>
      </c>
      <c r="L9" s="10" t="s">
        <v>4</v>
      </c>
      <c r="M9" s="10" t="s">
        <v>5</v>
      </c>
      <c r="N9" s="10" t="s">
        <v>5</v>
      </c>
      <c r="O9" s="10" t="s">
        <v>5</v>
      </c>
      <c r="P9" s="10" t="s">
        <v>5</v>
      </c>
      <c r="Q9" s="10" t="s">
        <v>91</v>
      </c>
      <c r="R9" s="10" t="s">
        <v>91</v>
      </c>
      <c r="S9" s="10" t="s">
        <v>6</v>
      </c>
      <c r="T9" s="10" t="s">
        <v>107</v>
      </c>
      <c r="U9" s="98"/>
      <c r="V9" s="98"/>
      <c r="W9" s="98"/>
    </row>
    <row r="10" spans="1:23" ht="10.199999999999999" x14ac:dyDescent="0.2">
      <c r="B10" s="24"/>
      <c r="C10" s="24"/>
      <c r="D10" s="9" t="s">
        <v>46</v>
      </c>
      <c r="E10" s="19"/>
      <c r="F10" s="10" t="s">
        <v>73</v>
      </c>
      <c r="G10" s="10" t="s">
        <v>77</v>
      </c>
      <c r="H10" s="10" t="s">
        <v>77</v>
      </c>
      <c r="I10" s="10" t="s">
        <v>106</v>
      </c>
      <c r="J10" s="10" t="s">
        <v>78</v>
      </c>
      <c r="K10" s="10" t="s">
        <v>78</v>
      </c>
      <c r="L10" s="10" t="s">
        <v>78</v>
      </c>
      <c r="M10" s="10" t="s">
        <v>79</v>
      </c>
      <c r="N10" s="10" t="s">
        <v>79</v>
      </c>
      <c r="O10" s="10" t="s">
        <v>79</v>
      </c>
      <c r="P10" s="10" t="s">
        <v>79</v>
      </c>
      <c r="Q10" s="10" t="s">
        <v>103</v>
      </c>
      <c r="R10" s="10" t="s">
        <v>103</v>
      </c>
      <c r="S10" s="10" t="s">
        <v>80</v>
      </c>
      <c r="T10" s="10" t="s">
        <v>108</v>
      </c>
      <c r="U10" s="98"/>
      <c r="V10" s="98"/>
      <c r="W10" s="98"/>
    </row>
    <row r="11" spans="1:23" ht="10.199999999999999" x14ac:dyDescent="0.2">
      <c r="D11" s="57" t="s">
        <v>47</v>
      </c>
      <c r="E11" s="8"/>
      <c r="F11" s="10" t="s">
        <v>10</v>
      </c>
      <c r="G11" s="10" t="s">
        <v>9</v>
      </c>
      <c r="H11" s="10" t="s">
        <v>10</v>
      </c>
      <c r="I11" s="10" t="s">
        <v>10</v>
      </c>
      <c r="J11" s="10" t="s">
        <v>99</v>
      </c>
      <c r="K11" s="10" t="s">
        <v>17</v>
      </c>
      <c r="L11" s="10" t="s">
        <v>10</v>
      </c>
      <c r="M11" s="10" t="s">
        <v>17</v>
      </c>
      <c r="N11" s="10" t="s">
        <v>8</v>
      </c>
      <c r="O11" s="10" t="s">
        <v>9</v>
      </c>
      <c r="P11" s="10" t="s">
        <v>10</v>
      </c>
      <c r="Q11" s="10" t="s">
        <v>17</v>
      </c>
      <c r="R11" s="10" t="s">
        <v>10</v>
      </c>
      <c r="S11" s="10" t="s">
        <v>10</v>
      </c>
      <c r="T11" s="10" t="s">
        <v>17</v>
      </c>
      <c r="U11" s="98"/>
      <c r="V11" s="98"/>
      <c r="W11" s="98"/>
    </row>
    <row r="12" spans="1:23" ht="10.199999999999999" x14ac:dyDescent="0.2">
      <c r="D12" s="25" t="s">
        <v>7</v>
      </c>
      <c r="E12" s="19" t="s">
        <v>18</v>
      </c>
      <c r="F12" s="58">
        <v>415</v>
      </c>
      <c r="G12" s="58">
        <v>405</v>
      </c>
      <c r="H12" s="58">
        <v>415</v>
      </c>
      <c r="I12" s="58">
        <v>416</v>
      </c>
      <c r="J12" s="58">
        <v>26</v>
      </c>
      <c r="K12" s="58">
        <v>35</v>
      </c>
      <c r="L12" s="58">
        <v>416</v>
      </c>
      <c r="M12" s="58">
        <v>35</v>
      </c>
      <c r="N12" s="58">
        <v>194</v>
      </c>
      <c r="O12" s="58">
        <v>405</v>
      </c>
      <c r="P12" s="58">
        <v>416</v>
      </c>
      <c r="Q12" s="58">
        <v>35</v>
      </c>
      <c r="R12" s="58">
        <v>416</v>
      </c>
      <c r="S12" s="58">
        <v>416</v>
      </c>
      <c r="T12" s="58">
        <v>35</v>
      </c>
      <c r="U12" s="96"/>
      <c r="V12" s="96"/>
      <c r="W12" s="96"/>
    </row>
    <row r="13" spans="1:23" ht="10.199999999999999" x14ac:dyDescent="0.2">
      <c r="A13" s="7">
        <v>1</v>
      </c>
      <c r="B13" s="5" t="s">
        <v>11</v>
      </c>
      <c r="C13" s="5">
        <v>1</v>
      </c>
      <c r="D13" s="5" t="s">
        <v>36</v>
      </c>
      <c r="E13" s="1">
        <f>SUM(F13:W13)</f>
        <v>7255793</v>
      </c>
      <c r="F13" s="81">
        <v>144907</v>
      </c>
      <c r="G13" s="81">
        <v>198469</v>
      </c>
      <c r="H13" s="81">
        <v>749046</v>
      </c>
      <c r="I13" s="81">
        <v>50780</v>
      </c>
      <c r="J13" s="82">
        <v>137779</v>
      </c>
      <c r="K13" s="81">
        <v>120634</v>
      </c>
      <c r="L13" s="82">
        <v>874969</v>
      </c>
      <c r="M13" s="83">
        <v>586552</v>
      </c>
      <c r="N13" s="83">
        <v>284873</v>
      </c>
      <c r="O13" s="82">
        <v>813959</v>
      </c>
      <c r="P13" s="82">
        <v>2361973</v>
      </c>
      <c r="Q13" s="82">
        <v>97830</v>
      </c>
      <c r="R13" s="82">
        <v>152257</v>
      </c>
      <c r="S13" s="82">
        <v>152257</v>
      </c>
      <c r="T13" s="82">
        <v>529508</v>
      </c>
      <c r="U13" s="97"/>
      <c r="V13" s="97"/>
      <c r="W13" s="97"/>
    </row>
    <row r="14" spans="1:23" ht="12" customHeight="1" x14ac:dyDescent="0.2">
      <c r="A14" s="7">
        <f>A13+1</f>
        <v>2</v>
      </c>
      <c r="B14" s="5" t="s">
        <v>11</v>
      </c>
      <c r="C14" s="5">
        <v>2</v>
      </c>
      <c r="D14" s="2" t="s">
        <v>37</v>
      </c>
      <c r="E14" s="2">
        <f>SUM(F14:W14)</f>
        <v>1415298</v>
      </c>
      <c r="F14" s="84">
        <v>53442</v>
      </c>
      <c r="G14" s="84">
        <v>50068</v>
      </c>
      <c r="H14" s="84">
        <v>188962</v>
      </c>
      <c r="I14" s="84">
        <v>18927</v>
      </c>
      <c r="J14" s="84">
        <v>23821</v>
      </c>
      <c r="K14" s="84">
        <v>20857</v>
      </c>
      <c r="L14" s="84">
        <v>176151</v>
      </c>
      <c r="M14" s="85">
        <v>66277</v>
      </c>
      <c r="N14" s="85">
        <v>53865</v>
      </c>
      <c r="O14" s="84">
        <v>266087</v>
      </c>
      <c r="P14" s="84">
        <v>322888</v>
      </c>
      <c r="Q14" s="84">
        <v>14584</v>
      </c>
      <c r="R14" s="84">
        <v>28840</v>
      </c>
      <c r="S14" s="84">
        <v>28840</v>
      </c>
      <c r="T14" s="84">
        <v>101689</v>
      </c>
      <c r="U14" s="102"/>
      <c r="V14" s="102"/>
      <c r="W14" s="102"/>
    </row>
    <row r="15" spans="1:23" ht="12" customHeight="1" x14ac:dyDescent="0.2">
      <c r="A15" s="7">
        <v>3</v>
      </c>
      <c r="B15" s="5" t="s">
        <v>11</v>
      </c>
      <c r="C15" s="5">
        <v>3</v>
      </c>
      <c r="D15" s="2" t="s">
        <v>38</v>
      </c>
      <c r="E15" s="2">
        <f>SUM(F15:W15)</f>
        <v>40460</v>
      </c>
      <c r="F15" s="84">
        <v>1119</v>
      </c>
      <c r="G15" s="84">
        <v>425</v>
      </c>
      <c r="H15" s="84">
        <v>3208</v>
      </c>
      <c r="I15" s="84">
        <v>346</v>
      </c>
      <c r="J15" s="84">
        <v>1567</v>
      </c>
      <c r="K15" s="84">
        <v>1329</v>
      </c>
      <c r="L15" s="84">
        <v>3504</v>
      </c>
      <c r="M15" s="85">
        <v>3917</v>
      </c>
      <c r="N15" s="85">
        <v>1896</v>
      </c>
      <c r="O15" s="84">
        <v>2538</v>
      </c>
      <c r="P15" s="84">
        <v>8066</v>
      </c>
      <c r="Q15" s="84">
        <v>858</v>
      </c>
      <c r="R15" s="84">
        <v>412</v>
      </c>
      <c r="S15" s="84">
        <v>4012</v>
      </c>
      <c r="T15" s="84">
        <v>7263</v>
      </c>
      <c r="U15" s="102"/>
      <c r="V15" s="102"/>
      <c r="W15" s="102"/>
    </row>
    <row r="16" spans="1:23" ht="11.1" customHeight="1" x14ac:dyDescent="0.2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02"/>
      <c r="V16" s="102"/>
      <c r="W16" s="102"/>
    </row>
    <row r="17" spans="1:26" ht="10.199999999999999" x14ac:dyDescent="0.2">
      <c r="A17" s="7">
        <v>4</v>
      </c>
      <c r="B17" s="5" t="s">
        <v>11</v>
      </c>
      <c r="C17" s="5">
        <v>4</v>
      </c>
      <c r="D17" s="5" t="s">
        <v>32</v>
      </c>
      <c r="E17" s="2">
        <f>SUM(F17:W17)</f>
        <v>39165</v>
      </c>
      <c r="F17" s="84">
        <v>1119</v>
      </c>
      <c r="G17" s="84">
        <v>419</v>
      </c>
      <c r="H17" s="84">
        <v>3108</v>
      </c>
      <c r="I17" s="84">
        <v>343</v>
      </c>
      <c r="J17" s="84">
        <v>1567</v>
      </c>
      <c r="K17" s="84">
        <v>1328</v>
      </c>
      <c r="L17" s="84">
        <v>3504</v>
      </c>
      <c r="M17" s="84">
        <v>3774</v>
      </c>
      <c r="N17" s="84">
        <v>1776</v>
      </c>
      <c r="O17" s="84">
        <v>2408</v>
      </c>
      <c r="P17" s="84">
        <v>7518</v>
      </c>
      <c r="Q17" s="84">
        <v>858</v>
      </c>
      <c r="R17" s="84">
        <v>412</v>
      </c>
      <c r="S17" s="84">
        <v>3917</v>
      </c>
      <c r="T17" s="84">
        <v>7114</v>
      </c>
      <c r="U17" s="102"/>
      <c r="V17" s="102"/>
      <c r="W17" s="102"/>
      <c r="Y17" s="108"/>
      <c r="Z17" s="108"/>
    </row>
    <row r="18" spans="1:26" ht="10.199999999999999" x14ac:dyDescent="0.2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02"/>
      <c r="V18" s="102"/>
      <c r="W18" s="102"/>
      <c r="Y18" s="108"/>
      <c r="Z18" s="108"/>
    </row>
    <row r="19" spans="1:26" ht="10.199999999999999" x14ac:dyDescent="0.2">
      <c r="A19" s="7">
        <f>A17+1</f>
        <v>5</v>
      </c>
      <c r="B19" s="5" t="s">
        <v>11</v>
      </c>
      <c r="C19" s="5">
        <v>5</v>
      </c>
      <c r="D19" s="5" t="s">
        <v>33</v>
      </c>
      <c r="E19" s="2">
        <f>SUM(F19:W19)</f>
        <v>30550</v>
      </c>
      <c r="F19" s="84">
        <v>1113</v>
      </c>
      <c r="G19" s="84">
        <v>313</v>
      </c>
      <c r="H19" s="84">
        <v>2692</v>
      </c>
      <c r="I19" s="84">
        <v>304</v>
      </c>
      <c r="J19" s="84">
        <v>1474</v>
      </c>
      <c r="K19" s="84">
        <v>1236</v>
      </c>
      <c r="L19" s="84">
        <v>3235</v>
      </c>
      <c r="M19" s="84">
        <v>3258</v>
      </c>
      <c r="N19" s="84">
        <v>1671</v>
      </c>
      <c r="O19" s="84">
        <v>2224</v>
      </c>
      <c r="P19" s="84">
        <v>6892</v>
      </c>
      <c r="Q19" s="84">
        <v>808</v>
      </c>
      <c r="R19" s="84">
        <v>383</v>
      </c>
      <c r="S19" s="84">
        <v>3711</v>
      </c>
      <c r="T19" s="84">
        <v>1236</v>
      </c>
      <c r="U19" s="102"/>
      <c r="V19" s="102"/>
      <c r="W19" s="102"/>
    </row>
    <row r="20" spans="1:26" ht="10.199999999999999" x14ac:dyDescent="0.2">
      <c r="A20" s="7">
        <f t="shared" ref="A20:A28" si="0">A19+1</f>
        <v>6</v>
      </c>
      <c r="B20" s="5" t="s">
        <v>11</v>
      </c>
      <c r="C20" s="5">
        <v>6</v>
      </c>
      <c r="D20" s="5" t="s">
        <v>34</v>
      </c>
      <c r="E20" s="2">
        <f>SUM(F20:W20)</f>
        <v>743469</v>
      </c>
      <c r="F20" s="84">
        <v>10024</v>
      </c>
      <c r="G20" s="84">
        <v>19601</v>
      </c>
      <c r="H20" s="84">
        <v>64042</v>
      </c>
      <c r="I20" s="84">
        <v>7047</v>
      </c>
      <c r="J20" s="84">
        <v>11023</v>
      </c>
      <c r="K20" s="84">
        <v>6730</v>
      </c>
      <c r="L20" s="84">
        <v>62405</v>
      </c>
      <c r="M20" s="84">
        <v>18810</v>
      </c>
      <c r="N20" s="84">
        <v>19542</v>
      </c>
      <c r="O20" s="84">
        <v>290155</v>
      </c>
      <c r="P20" s="84">
        <v>149882</v>
      </c>
      <c r="Q20" s="84">
        <v>11489</v>
      </c>
      <c r="R20" s="84">
        <v>16865</v>
      </c>
      <c r="S20" s="84">
        <v>49494</v>
      </c>
      <c r="T20" s="84">
        <v>6360</v>
      </c>
      <c r="U20" s="102"/>
      <c r="V20" s="102"/>
      <c r="W20" s="102"/>
    </row>
    <row r="21" spans="1:26" ht="10.199999999999999" x14ac:dyDescent="0.2">
      <c r="A21" s="7">
        <f t="shared" si="0"/>
        <v>7</v>
      </c>
      <c r="B21" s="5" t="s">
        <v>11</v>
      </c>
      <c r="C21" s="5">
        <v>7</v>
      </c>
      <c r="D21" s="5" t="s">
        <v>35</v>
      </c>
      <c r="E21" s="2">
        <f>SUM(F21:W21)</f>
        <v>2073231</v>
      </c>
      <c r="F21" s="84">
        <v>76417</v>
      </c>
      <c r="G21" s="84">
        <v>50971</v>
      </c>
      <c r="H21" s="84">
        <v>206860</v>
      </c>
      <c r="I21" s="84">
        <v>25034</v>
      </c>
      <c r="J21" s="84">
        <v>29456</v>
      </c>
      <c r="K21" s="84">
        <v>25893</v>
      </c>
      <c r="L21" s="84">
        <v>225759</v>
      </c>
      <c r="M21" s="84">
        <v>66662</v>
      </c>
      <c r="N21" s="84">
        <v>80164</v>
      </c>
      <c r="O21" s="84">
        <v>401449</v>
      </c>
      <c r="P21" s="84">
        <v>436225</v>
      </c>
      <c r="Q21" s="84">
        <v>15248</v>
      </c>
      <c r="R21" s="84">
        <v>21872</v>
      </c>
      <c r="S21" s="84">
        <v>383237</v>
      </c>
      <c r="T21" s="84">
        <v>27984</v>
      </c>
      <c r="U21" s="102"/>
      <c r="V21" s="102"/>
      <c r="W21" s="102"/>
    </row>
    <row r="22" spans="1:26" ht="10.199999999999999" x14ac:dyDescent="0.2">
      <c r="A22" s="7">
        <f t="shared" si="0"/>
        <v>8</v>
      </c>
      <c r="B22" s="5" t="s">
        <v>11</v>
      </c>
      <c r="C22" s="5">
        <v>8</v>
      </c>
      <c r="D22" s="13" t="s">
        <v>24</v>
      </c>
      <c r="E22" s="14">
        <f>E13/E14</f>
        <v>5.13</v>
      </c>
      <c r="F22" s="14">
        <f>IF(ISERROR(F13/F14),0,(F13/F14))</f>
        <v>2.71</v>
      </c>
      <c r="G22" s="14">
        <f t="shared" ref="G22:T22" si="1">IF(ISERROR(G13/G14),0,(G13/G14))</f>
        <v>3.96</v>
      </c>
      <c r="H22" s="14">
        <f t="shared" si="1"/>
        <v>3.96</v>
      </c>
      <c r="I22" s="14">
        <f t="shared" ref="I22" si="2">IF(ISERROR(I13/I14),0,(I13/I14))</f>
        <v>2.68</v>
      </c>
      <c r="J22" s="14">
        <f t="shared" si="1"/>
        <v>5.78</v>
      </c>
      <c r="K22" s="14">
        <f t="shared" si="1"/>
        <v>5.78</v>
      </c>
      <c r="L22" s="14">
        <f t="shared" si="1"/>
        <v>4.97</v>
      </c>
      <c r="M22" s="14">
        <f t="shared" si="1"/>
        <v>8.85</v>
      </c>
      <c r="N22" s="14">
        <f t="shared" si="1"/>
        <v>5.29</v>
      </c>
      <c r="O22" s="14">
        <f t="shared" si="1"/>
        <v>3.06</v>
      </c>
      <c r="P22" s="14">
        <f t="shared" si="1"/>
        <v>7.32</v>
      </c>
      <c r="Q22" s="14">
        <f t="shared" si="1"/>
        <v>6.71</v>
      </c>
      <c r="R22" s="14">
        <f t="shared" si="1"/>
        <v>5.28</v>
      </c>
      <c r="S22" s="14">
        <f t="shared" ref="S22" si="3">IF(ISERROR(S13/S14),0,(S13/S14))</f>
        <v>5.28</v>
      </c>
      <c r="T22" s="14">
        <f t="shared" si="1"/>
        <v>5.21</v>
      </c>
      <c r="U22" s="103"/>
      <c r="V22" s="103"/>
      <c r="W22" s="103"/>
    </row>
    <row r="23" spans="1:26" ht="10.199999999999999" x14ac:dyDescent="0.2">
      <c r="A23" s="7">
        <f t="shared" si="0"/>
        <v>9</v>
      </c>
      <c r="B23" s="5" t="s">
        <v>11</v>
      </c>
      <c r="C23" s="5">
        <v>9</v>
      </c>
      <c r="D23" s="15" t="s">
        <v>39</v>
      </c>
      <c r="E23" s="59"/>
      <c r="F23" s="14">
        <f>IF(ISERROR(F14/F17),0,(F14/F17))</f>
        <v>47.76</v>
      </c>
      <c r="G23" s="14">
        <f t="shared" ref="G23:T23" si="4">IF(ISERROR(G14/G17),0,(G14/G17))</f>
        <v>119.49</v>
      </c>
      <c r="H23" s="14">
        <f t="shared" si="4"/>
        <v>60.8</v>
      </c>
      <c r="I23" s="14">
        <f t="shared" ref="I23" si="5">IF(ISERROR(I14/I17),0,(I14/I17))</f>
        <v>55.18</v>
      </c>
      <c r="J23" s="14">
        <f t="shared" si="4"/>
        <v>15.2</v>
      </c>
      <c r="K23" s="14">
        <f t="shared" si="4"/>
        <v>15.71</v>
      </c>
      <c r="L23" s="14">
        <f t="shared" si="4"/>
        <v>50.27</v>
      </c>
      <c r="M23" s="14">
        <f t="shared" si="4"/>
        <v>17.559999999999999</v>
      </c>
      <c r="N23" s="14">
        <f t="shared" si="4"/>
        <v>30.33</v>
      </c>
      <c r="O23" s="14">
        <f t="shared" si="4"/>
        <v>110.5</v>
      </c>
      <c r="P23" s="14">
        <f t="shared" si="4"/>
        <v>42.95</v>
      </c>
      <c r="Q23" s="14">
        <f t="shared" si="4"/>
        <v>17</v>
      </c>
      <c r="R23" s="14">
        <f t="shared" si="4"/>
        <v>70</v>
      </c>
      <c r="S23" s="14">
        <f t="shared" ref="S23" si="6">IF(ISERROR(S14/S17),0,(S14/S17))</f>
        <v>7.36</v>
      </c>
      <c r="T23" s="14">
        <f t="shared" si="4"/>
        <v>14.29</v>
      </c>
      <c r="U23" s="103"/>
      <c r="V23" s="103"/>
      <c r="W23" s="103"/>
    </row>
    <row r="24" spans="1:26" ht="10.199999999999999" x14ac:dyDescent="0.2">
      <c r="A24" s="7">
        <f t="shared" si="0"/>
        <v>10</v>
      </c>
      <c r="B24" s="5" t="s">
        <v>11</v>
      </c>
      <c r="C24" s="5">
        <v>10</v>
      </c>
      <c r="D24" s="13" t="s">
        <v>40</v>
      </c>
      <c r="E24" s="14"/>
      <c r="F24" s="14">
        <f>IF(ISERROR(F13/F17),0,(F13/F17))</f>
        <v>129.5</v>
      </c>
      <c r="G24" s="14">
        <f t="shared" ref="G24:T24" si="7">IF(ISERROR(G13/G17),0,(G13/G17))</f>
        <v>473.67</v>
      </c>
      <c r="H24" s="14">
        <f t="shared" si="7"/>
        <v>241.01</v>
      </c>
      <c r="I24" s="14">
        <f t="shared" ref="I24" si="8">IF(ISERROR(I13/I17),0,(I13/I17))</f>
        <v>148.05000000000001</v>
      </c>
      <c r="J24" s="14">
        <f t="shared" si="7"/>
        <v>87.93</v>
      </c>
      <c r="K24" s="14">
        <f t="shared" si="7"/>
        <v>90.84</v>
      </c>
      <c r="L24" s="14">
        <f t="shared" si="7"/>
        <v>249.71</v>
      </c>
      <c r="M24" s="14">
        <f t="shared" si="7"/>
        <v>155.41999999999999</v>
      </c>
      <c r="N24" s="14">
        <f t="shared" si="7"/>
        <v>160.4</v>
      </c>
      <c r="O24" s="14">
        <f t="shared" si="7"/>
        <v>338.02</v>
      </c>
      <c r="P24" s="14">
        <f t="shared" si="7"/>
        <v>314.18</v>
      </c>
      <c r="Q24" s="14">
        <f t="shared" si="7"/>
        <v>114.02</v>
      </c>
      <c r="R24" s="14">
        <f t="shared" si="7"/>
        <v>369.56</v>
      </c>
      <c r="S24" s="14">
        <f t="shared" ref="S24" si="9">IF(ISERROR(S13/S17),0,(S13/S17))</f>
        <v>38.869999999999997</v>
      </c>
      <c r="T24" s="14">
        <f t="shared" si="7"/>
        <v>74.430000000000007</v>
      </c>
      <c r="U24" s="103"/>
      <c r="V24" s="103"/>
      <c r="W24" s="103"/>
    </row>
    <row r="25" spans="1:26" ht="10.199999999999999" x14ac:dyDescent="0.2">
      <c r="A25" s="7">
        <f>A24+1</f>
        <v>11</v>
      </c>
      <c r="C25" s="5">
        <v>11</v>
      </c>
      <c r="D25" s="13" t="s">
        <v>71</v>
      </c>
      <c r="E25" s="1">
        <f>E13*E19/E17</f>
        <v>5659759</v>
      </c>
      <c r="F25" s="1">
        <f>IF(ISERROR(F13*F19/F17),0,(F13*F19/F17))</f>
        <v>144130</v>
      </c>
      <c r="G25" s="1">
        <f t="shared" ref="G25:T25" si="10">IF(ISERROR(G13*G19/G17),0,(G13*G19/G17))</f>
        <v>148260</v>
      </c>
      <c r="H25" s="1">
        <f t="shared" si="10"/>
        <v>648788</v>
      </c>
      <c r="I25" s="1">
        <f t="shared" ref="I25" si="11">IF(ISERROR(I13*I19/I17),0,(I13*I19/I17))</f>
        <v>45006</v>
      </c>
      <c r="J25" s="1">
        <f t="shared" si="10"/>
        <v>129602</v>
      </c>
      <c r="K25" s="1">
        <f t="shared" si="10"/>
        <v>112277</v>
      </c>
      <c r="L25" s="1">
        <f t="shared" si="10"/>
        <v>807798</v>
      </c>
      <c r="M25" s="1">
        <f t="shared" si="10"/>
        <v>506356</v>
      </c>
      <c r="N25" s="1">
        <f t="shared" si="10"/>
        <v>268031</v>
      </c>
      <c r="O25" s="1">
        <f t="shared" si="10"/>
        <v>751763</v>
      </c>
      <c r="P25" s="1">
        <f t="shared" si="10"/>
        <v>2165299</v>
      </c>
      <c r="Q25" s="1">
        <f t="shared" si="10"/>
        <v>92129</v>
      </c>
      <c r="R25" s="1">
        <f t="shared" si="10"/>
        <v>141540</v>
      </c>
      <c r="S25" s="1">
        <f t="shared" ref="S25" si="12">IF(ISERROR(S13*S19/S17),0,(S13*S19/S17))</f>
        <v>144250</v>
      </c>
      <c r="T25" s="1">
        <f t="shared" si="10"/>
        <v>91998</v>
      </c>
      <c r="U25" s="97"/>
      <c r="V25" s="97"/>
      <c r="W25" s="97"/>
    </row>
    <row r="26" spans="1:26" ht="10.199999999999999" x14ac:dyDescent="0.2">
      <c r="A26" s="7">
        <f t="shared" si="0"/>
        <v>12</v>
      </c>
      <c r="B26" s="5" t="s">
        <v>11</v>
      </c>
      <c r="C26" s="5">
        <v>12</v>
      </c>
      <c r="D26" s="13" t="s">
        <v>41</v>
      </c>
      <c r="E26" s="16">
        <f>E25/E21</f>
        <v>2.7299000000000002</v>
      </c>
      <c r="F26" s="16">
        <f>IF(ISERROR(F25/F21),0,(F25/F21))</f>
        <v>1.8861000000000001</v>
      </c>
      <c r="G26" s="16">
        <f t="shared" ref="G26:T26" si="13">IF(ISERROR(G25/G21),0,(G25/G21))</f>
        <v>2.9087000000000001</v>
      </c>
      <c r="H26" s="16">
        <f t="shared" si="13"/>
        <v>3.1364000000000001</v>
      </c>
      <c r="I26" s="16">
        <f t="shared" ref="I26" si="14">IF(ISERROR(I25/I21),0,(I25/I21))</f>
        <v>1.7978000000000001</v>
      </c>
      <c r="J26" s="16">
        <f t="shared" si="13"/>
        <v>4.3998999999999997</v>
      </c>
      <c r="K26" s="16">
        <f t="shared" si="13"/>
        <v>4.3361999999999998</v>
      </c>
      <c r="L26" s="16">
        <f t="shared" si="13"/>
        <v>3.5781000000000001</v>
      </c>
      <c r="M26" s="16">
        <f t="shared" si="13"/>
        <v>7.5959000000000003</v>
      </c>
      <c r="N26" s="16">
        <f t="shared" si="13"/>
        <v>3.3435000000000001</v>
      </c>
      <c r="O26" s="16">
        <f t="shared" si="13"/>
        <v>1.8726</v>
      </c>
      <c r="P26" s="16">
        <f t="shared" si="13"/>
        <v>4.9637000000000002</v>
      </c>
      <c r="Q26" s="16">
        <f t="shared" si="13"/>
        <v>6.0419999999999998</v>
      </c>
      <c r="R26" s="16">
        <f t="shared" si="13"/>
        <v>6.4713000000000003</v>
      </c>
      <c r="S26" s="16">
        <f t="shared" ref="S26" si="15">IF(ISERROR(S25/S21),0,(S25/S21))</f>
        <v>0.37640000000000001</v>
      </c>
      <c r="T26" s="16">
        <f t="shared" si="13"/>
        <v>3.2875000000000001</v>
      </c>
      <c r="U26" s="104"/>
      <c r="V26" s="104"/>
      <c r="W26" s="104"/>
    </row>
    <row r="27" spans="1:26" ht="11.1" customHeight="1" x14ac:dyDescent="0.2">
      <c r="A27" s="7">
        <f t="shared" si="0"/>
        <v>13</v>
      </c>
      <c r="C27" s="5">
        <v>13</v>
      </c>
      <c r="D27" s="5" t="s">
        <v>14</v>
      </c>
      <c r="E27" s="17">
        <f>SUM(F27:W27)</f>
        <v>1</v>
      </c>
      <c r="F27" s="26">
        <f t="shared" ref="F27:T27" si="16">F20/$E20</f>
        <v>1.3480000000000001E-2</v>
      </c>
      <c r="G27" s="26">
        <f t="shared" si="16"/>
        <v>2.6360000000000001E-2</v>
      </c>
      <c r="H27" s="26">
        <f t="shared" si="16"/>
        <v>8.6139999999999994E-2</v>
      </c>
      <c r="I27" s="26">
        <f t="shared" ref="I27" si="17">I20/$E20</f>
        <v>9.4800000000000006E-3</v>
      </c>
      <c r="J27" s="26">
        <f t="shared" si="16"/>
        <v>1.4829999999999999E-2</v>
      </c>
      <c r="K27" s="26">
        <f t="shared" si="16"/>
        <v>9.0500000000000008E-3</v>
      </c>
      <c r="L27" s="26">
        <f t="shared" si="16"/>
        <v>8.3940000000000001E-2</v>
      </c>
      <c r="M27" s="26">
        <f t="shared" si="16"/>
        <v>2.53E-2</v>
      </c>
      <c r="N27" s="26">
        <f t="shared" si="16"/>
        <v>2.6280000000000001E-2</v>
      </c>
      <c r="O27" s="26">
        <f t="shared" si="16"/>
        <v>0.39027000000000001</v>
      </c>
      <c r="P27" s="26">
        <f t="shared" si="16"/>
        <v>0.2016</v>
      </c>
      <c r="Q27" s="26">
        <f t="shared" si="16"/>
        <v>1.545E-2</v>
      </c>
      <c r="R27" s="26">
        <f t="shared" si="16"/>
        <v>2.2679999999999999E-2</v>
      </c>
      <c r="S27" s="26">
        <f t="shared" ref="S27" si="18">S20/$E20</f>
        <v>6.6570000000000004E-2</v>
      </c>
      <c r="T27" s="26">
        <f t="shared" si="16"/>
        <v>8.5500000000000003E-3</v>
      </c>
      <c r="U27" s="105"/>
      <c r="V27" s="105"/>
      <c r="W27" s="105"/>
    </row>
    <row r="28" spans="1:26" ht="11.1" customHeight="1" x14ac:dyDescent="0.2">
      <c r="A28" s="7">
        <f t="shared" si="0"/>
        <v>14</v>
      </c>
      <c r="B28" s="5" t="s">
        <v>11</v>
      </c>
      <c r="C28" s="5">
        <v>14</v>
      </c>
      <c r="D28" s="5" t="s">
        <v>15</v>
      </c>
      <c r="E28" s="18">
        <f>SUM(F28:W28)</f>
        <v>3.0990000000000002</v>
      </c>
      <c r="F28" s="16">
        <f t="shared" ref="F28:T28" si="19">F27*F26</f>
        <v>2.5399999999999999E-2</v>
      </c>
      <c r="G28" s="16">
        <f t="shared" si="19"/>
        <v>7.6700000000000004E-2</v>
      </c>
      <c r="H28" s="16">
        <f t="shared" si="19"/>
        <v>0.2702</v>
      </c>
      <c r="I28" s="16">
        <f t="shared" ref="I28" si="20">I27*I26</f>
        <v>1.7000000000000001E-2</v>
      </c>
      <c r="J28" s="16">
        <f t="shared" si="19"/>
        <v>6.5299999999999997E-2</v>
      </c>
      <c r="K28" s="16">
        <f t="shared" si="19"/>
        <v>3.9199999999999999E-2</v>
      </c>
      <c r="L28" s="16">
        <f t="shared" si="19"/>
        <v>0.30030000000000001</v>
      </c>
      <c r="M28" s="16">
        <f t="shared" si="19"/>
        <v>0.19220000000000001</v>
      </c>
      <c r="N28" s="16">
        <f t="shared" si="19"/>
        <v>8.7900000000000006E-2</v>
      </c>
      <c r="O28" s="16">
        <f t="shared" si="19"/>
        <v>0.73080000000000001</v>
      </c>
      <c r="P28" s="16">
        <f t="shared" si="19"/>
        <v>1.0006999999999999</v>
      </c>
      <c r="Q28" s="16">
        <f t="shared" si="19"/>
        <v>9.3299999999999994E-2</v>
      </c>
      <c r="R28" s="16">
        <f t="shared" si="19"/>
        <v>0.14680000000000001</v>
      </c>
      <c r="S28" s="16">
        <f t="shared" ref="S28" si="21">S27*S26</f>
        <v>2.5100000000000001E-2</v>
      </c>
      <c r="T28" s="16">
        <f t="shared" si="19"/>
        <v>2.81E-2</v>
      </c>
      <c r="U28" s="104"/>
      <c r="V28" s="104"/>
      <c r="W28" s="104"/>
    </row>
    <row r="29" spans="1:26" ht="11.1" customHeight="1" x14ac:dyDescent="0.2">
      <c r="E29" s="18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04"/>
      <c r="V29" s="104"/>
    </row>
    <row r="30" spans="1:26" ht="11.1" customHeight="1" x14ac:dyDescent="0.2">
      <c r="E30" s="5" t="s">
        <v>82</v>
      </c>
      <c r="M30" s="5" t="s">
        <v>82</v>
      </c>
    </row>
    <row r="31" spans="1:26" ht="11.1" customHeight="1" x14ac:dyDescent="0.2">
      <c r="E31" s="10"/>
      <c r="F31" s="21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98"/>
      <c r="V31" s="98"/>
      <c r="W31" s="98"/>
    </row>
    <row r="32" spans="1:26" ht="11.1" customHeight="1" x14ac:dyDescent="0.2">
      <c r="E32" s="10" t="str">
        <f>IF(E17&gt;E15,"CHECK","")</f>
        <v/>
      </c>
      <c r="F32" s="10" t="str">
        <f t="shared" ref="F32:T32" si="22">IF(F17&gt;F15,"CHECK","")</f>
        <v/>
      </c>
      <c r="G32" s="10" t="str">
        <f t="shared" si="22"/>
        <v/>
      </c>
      <c r="H32" s="10" t="str">
        <f t="shared" si="22"/>
        <v/>
      </c>
      <c r="I32" s="10"/>
      <c r="J32" s="10" t="str">
        <f t="shared" si="22"/>
        <v/>
      </c>
      <c r="K32" s="10" t="str">
        <f t="shared" si="22"/>
        <v/>
      </c>
      <c r="L32" s="10" t="str">
        <f t="shared" si="22"/>
        <v/>
      </c>
      <c r="M32" s="10" t="str">
        <f t="shared" si="22"/>
        <v/>
      </c>
      <c r="N32" s="10" t="str">
        <f t="shared" si="22"/>
        <v/>
      </c>
      <c r="O32" s="10" t="str">
        <f t="shared" si="22"/>
        <v/>
      </c>
      <c r="P32" s="10" t="str">
        <f t="shared" si="22"/>
        <v/>
      </c>
      <c r="Q32" s="10" t="str">
        <f t="shared" si="22"/>
        <v/>
      </c>
      <c r="R32" s="10" t="str">
        <f t="shared" si="22"/>
        <v/>
      </c>
      <c r="S32" s="10" t="str">
        <f t="shared" ref="S32" si="23">IF(S17&gt;S15,"CHECK","")</f>
        <v/>
      </c>
      <c r="T32" s="10" t="str">
        <f t="shared" si="22"/>
        <v/>
      </c>
      <c r="U32" s="98"/>
      <c r="V32" s="98"/>
      <c r="W32" s="98"/>
    </row>
    <row r="33" spans="4:23" ht="11.1" customHeight="1" x14ac:dyDescent="0.2">
      <c r="D33" s="5" t="s">
        <v>48</v>
      </c>
      <c r="E33" s="78">
        <f>(E15/E17)-1</f>
        <v>3.3099999999999997E-2</v>
      </c>
      <c r="F33" s="78">
        <f t="shared" ref="F33:T33" si="24">(F15/F17)-1</f>
        <v>0</v>
      </c>
      <c r="G33" s="78">
        <f t="shared" si="24"/>
        <v>1.43E-2</v>
      </c>
      <c r="H33" s="78">
        <f t="shared" si="24"/>
        <v>3.2199999999999999E-2</v>
      </c>
      <c r="I33" s="78"/>
      <c r="J33" s="78">
        <f t="shared" si="24"/>
        <v>0</v>
      </c>
      <c r="K33" s="78">
        <f t="shared" si="24"/>
        <v>8.0000000000000004E-4</v>
      </c>
      <c r="L33" s="78">
        <f t="shared" si="24"/>
        <v>0</v>
      </c>
      <c r="M33" s="78">
        <f t="shared" si="24"/>
        <v>3.7900000000000003E-2</v>
      </c>
      <c r="N33" s="78">
        <f t="shared" si="24"/>
        <v>6.7599999999999993E-2</v>
      </c>
      <c r="O33" s="78">
        <f t="shared" si="24"/>
        <v>5.3999999999999999E-2</v>
      </c>
      <c r="P33" s="78">
        <f t="shared" si="24"/>
        <v>7.2900000000000006E-2</v>
      </c>
      <c r="Q33" s="78">
        <f t="shared" si="24"/>
        <v>0</v>
      </c>
      <c r="R33" s="78">
        <f t="shared" si="24"/>
        <v>0</v>
      </c>
      <c r="S33" s="78">
        <f t="shared" ref="S33" si="25">(S15/S17)-1</f>
        <v>2.4299999999999999E-2</v>
      </c>
      <c r="T33" s="78">
        <f t="shared" si="24"/>
        <v>2.0899999999999998E-2</v>
      </c>
      <c r="U33" s="106"/>
      <c r="V33" s="106"/>
      <c r="W33" s="106"/>
    </row>
    <row r="34" spans="4:23" ht="11.1" customHeight="1" x14ac:dyDescent="0.2">
      <c r="D34" s="5" t="s">
        <v>96</v>
      </c>
      <c r="E34" s="78"/>
      <c r="F34" s="92">
        <f>+F14/F15</f>
        <v>47.8</v>
      </c>
      <c r="G34" s="92">
        <f t="shared" ref="G34:T34" si="26">+G14/G15</f>
        <v>117.8</v>
      </c>
      <c r="H34" s="92">
        <f t="shared" si="26"/>
        <v>58.9</v>
      </c>
      <c r="I34" s="92"/>
      <c r="J34" s="92">
        <f t="shared" si="26"/>
        <v>15.2</v>
      </c>
      <c r="K34" s="92">
        <f t="shared" si="26"/>
        <v>15.7</v>
      </c>
      <c r="L34" s="92">
        <f t="shared" si="26"/>
        <v>50.3</v>
      </c>
      <c r="M34" s="92">
        <f t="shared" si="26"/>
        <v>16.899999999999999</v>
      </c>
      <c r="N34" s="92">
        <f t="shared" si="26"/>
        <v>28.4</v>
      </c>
      <c r="O34" s="92">
        <f t="shared" si="26"/>
        <v>104.8</v>
      </c>
      <c r="P34" s="92">
        <f t="shared" si="26"/>
        <v>40</v>
      </c>
      <c r="Q34" s="92">
        <f t="shared" si="26"/>
        <v>17</v>
      </c>
      <c r="R34" s="92">
        <f t="shared" si="26"/>
        <v>70</v>
      </c>
      <c r="S34" s="92">
        <f t="shared" ref="S34" si="27">+S14/S15</f>
        <v>7.2</v>
      </c>
      <c r="T34" s="92">
        <f t="shared" si="26"/>
        <v>14</v>
      </c>
      <c r="U34" s="107"/>
      <c r="V34" s="107"/>
      <c r="W34" s="107"/>
    </row>
    <row r="35" spans="4:23" ht="11.1" customHeight="1" x14ac:dyDescent="0.2">
      <c r="D35" s="5" t="s">
        <v>97</v>
      </c>
      <c r="E35" s="78"/>
      <c r="F35" s="92">
        <f>+F14/F17</f>
        <v>47.8</v>
      </c>
      <c r="G35" s="92">
        <f t="shared" ref="G35:T35" si="28">+G14/G17</f>
        <v>119.5</v>
      </c>
      <c r="H35" s="92">
        <f t="shared" si="28"/>
        <v>60.8</v>
      </c>
      <c r="I35" s="92"/>
      <c r="J35" s="92">
        <f t="shared" si="28"/>
        <v>15.2</v>
      </c>
      <c r="K35" s="92">
        <f t="shared" si="28"/>
        <v>15.7</v>
      </c>
      <c r="L35" s="92">
        <f t="shared" si="28"/>
        <v>50.3</v>
      </c>
      <c r="M35" s="92">
        <f t="shared" si="28"/>
        <v>17.600000000000001</v>
      </c>
      <c r="N35" s="92">
        <f t="shared" si="28"/>
        <v>30.3</v>
      </c>
      <c r="O35" s="92">
        <f t="shared" si="28"/>
        <v>110.5</v>
      </c>
      <c r="P35" s="92">
        <f t="shared" si="28"/>
        <v>42.9</v>
      </c>
      <c r="Q35" s="92">
        <f t="shared" si="28"/>
        <v>17</v>
      </c>
      <c r="R35" s="92">
        <f t="shared" si="28"/>
        <v>70</v>
      </c>
      <c r="S35" s="92">
        <f t="shared" ref="S35" si="29">+S14/S17</f>
        <v>7.4</v>
      </c>
      <c r="T35" s="92">
        <f t="shared" si="28"/>
        <v>14.3</v>
      </c>
      <c r="U35" s="107"/>
      <c r="V35" s="107"/>
      <c r="W35" s="107"/>
    </row>
    <row r="36" spans="4:23" ht="11.1" customHeight="1" x14ac:dyDescent="0.2"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106"/>
      <c r="V36" s="106"/>
      <c r="W36" s="106"/>
    </row>
  </sheetData>
  <sheetProtection algorithmName="SHA-512" hashValue="bSl4BfIDNC8d9XoLalVjVpfHJgtMnP93CZc2ftWdbnulnOGXejAoQYeZCRZP/eDYSppln2eMJdTqRPRldpHHfA==" saltValue="DaDjF4CyY0y1+NhZUzFVIw==" spinCount="100000" sheet="1" objects="1" scenarios="1"/>
  <conditionalFormatting sqref="E33:R33 E36:W36 E34:E35 T33:W33">
    <cfRule type="cellIs" dxfId="5" priority="3" operator="lessThan">
      <formula>0</formula>
    </cfRule>
    <cfRule type="cellIs" dxfId="4" priority="4" operator="greaterThan">
      <formula>0.1</formula>
    </cfRule>
  </conditionalFormatting>
  <conditionalFormatting sqref="S33">
    <cfRule type="cellIs" dxfId="3" priority="1" operator="lessThan">
      <formula>0</formula>
    </cfRule>
    <cfRule type="cellIs" dxfId="2" priority="2" operator="greaterThan">
      <formula>0.1</formula>
    </cfRule>
  </conditionalFormatting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abSelected="1" zoomScaleNormal="100" workbookViewId="0">
      <selection activeCell="N2" sqref="N2"/>
    </sheetView>
  </sheetViews>
  <sheetFormatPr defaultColWidth="9.6640625" defaultRowHeight="10.199999999999999" x14ac:dyDescent="0.2"/>
  <cols>
    <col min="1" max="1" width="2.6640625" style="7" bestFit="1" customWidth="1"/>
    <col min="2" max="2" width="1.44140625" style="5" customWidth="1"/>
    <col min="3" max="3" width="21" style="5" customWidth="1"/>
    <col min="4" max="4" width="8.6640625" style="5" bestFit="1" customWidth="1"/>
    <col min="5" max="5" width="9.44140625" style="5" customWidth="1"/>
    <col min="6" max="7" width="8.109375" style="5" customWidth="1"/>
    <col min="8" max="10" width="8.88671875" style="5" customWidth="1"/>
    <col min="11" max="12" width="9.5546875" style="5" customWidth="1"/>
    <col min="13" max="239" width="9.6640625" style="5"/>
    <col min="240" max="240" width="2.6640625" style="5" bestFit="1" customWidth="1"/>
    <col min="241" max="241" width="1.44140625" style="5" customWidth="1"/>
    <col min="242" max="242" width="27.33203125" style="5" bestFit="1" customWidth="1"/>
    <col min="243" max="243" width="8.6640625" style="5" bestFit="1" customWidth="1"/>
    <col min="244" max="244" width="9.33203125" style="5" customWidth="1"/>
    <col min="245" max="245" width="8.44140625" style="5" bestFit="1" customWidth="1"/>
    <col min="246" max="250" width="7.44140625" style="5" bestFit="1" customWidth="1"/>
    <col min="251" max="495" width="9.6640625" style="5"/>
    <col min="496" max="496" width="2.6640625" style="5" bestFit="1" customWidth="1"/>
    <col min="497" max="497" width="1.44140625" style="5" customWidth="1"/>
    <col min="498" max="498" width="27.33203125" style="5" bestFit="1" customWidth="1"/>
    <col min="499" max="499" width="8.6640625" style="5" bestFit="1" customWidth="1"/>
    <col min="500" max="500" width="9.33203125" style="5" customWidth="1"/>
    <col min="501" max="501" width="8.44140625" style="5" bestFit="1" customWidth="1"/>
    <col min="502" max="506" width="7.44140625" style="5" bestFit="1" customWidth="1"/>
    <col min="507" max="751" width="9.6640625" style="5"/>
    <col min="752" max="752" width="2.6640625" style="5" bestFit="1" customWidth="1"/>
    <col min="753" max="753" width="1.44140625" style="5" customWidth="1"/>
    <col min="754" max="754" width="27.33203125" style="5" bestFit="1" customWidth="1"/>
    <col min="755" max="755" width="8.6640625" style="5" bestFit="1" customWidth="1"/>
    <col min="756" max="756" width="9.33203125" style="5" customWidth="1"/>
    <col min="757" max="757" width="8.44140625" style="5" bestFit="1" customWidth="1"/>
    <col min="758" max="762" width="7.44140625" style="5" bestFit="1" customWidth="1"/>
    <col min="763" max="1007" width="9.6640625" style="5"/>
    <col min="1008" max="1008" width="2.6640625" style="5" bestFit="1" customWidth="1"/>
    <col min="1009" max="1009" width="1.44140625" style="5" customWidth="1"/>
    <col min="1010" max="1010" width="27.33203125" style="5" bestFit="1" customWidth="1"/>
    <col min="1011" max="1011" width="8.6640625" style="5" bestFit="1" customWidth="1"/>
    <col min="1012" max="1012" width="9.33203125" style="5" customWidth="1"/>
    <col min="1013" max="1013" width="8.44140625" style="5" bestFit="1" customWidth="1"/>
    <col min="1014" max="1018" width="7.44140625" style="5" bestFit="1" customWidth="1"/>
    <col min="1019" max="1263" width="9.6640625" style="5"/>
    <col min="1264" max="1264" width="2.6640625" style="5" bestFit="1" customWidth="1"/>
    <col min="1265" max="1265" width="1.44140625" style="5" customWidth="1"/>
    <col min="1266" max="1266" width="27.33203125" style="5" bestFit="1" customWidth="1"/>
    <col min="1267" max="1267" width="8.6640625" style="5" bestFit="1" customWidth="1"/>
    <col min="1268" max="1268" width="9.33203125" style="5" customWidth="1"/>
    <col min="1269" max="1269" width="8.44140625" style="5" bestFit="1" customWidth="1"/>
    <col min="1270" max="1274" width="7.44140625" style="5" bestFit="1" customWidth="1"/>
    <col min="1275" max="1519" width="9.6640625" style="5"/>
    <col min="1520" max="1520" width="2.6640625" style="5" bestFit="1" customWidth="1"/>
    <col min="1521" max="1521" width="1.44140625" style="5" customWidth="1"/>
    <col min="1522" max="1522" width="27.33203125" style="5" bestFit="1" customWidth="1"/>
    <col min="1523" max="1523" width="8.6640625" style="5" bestFit="1" customWidth="1"/>
    <col min="1524" max="1524" width="9.33203125" style="5" customWidth="1"/>
    <col min="1525" max="1525" width="8.44140625" style="5" bestFit="1" customWidth="1"/>
    <col min="1526" max="1530" width="7.44140625" style="5" bestFit="1" customWidth="1"/>
    <col min="1531" max="1775" width="9.6640625" style="5"/>
    <col min="1776" max="1776" width="2.6640625" style="5" bestFit="1" customWidth="1"/>
    <col min="1777" max="1777" width="1.44140625" style="5" customWidth="1"/>
    <col min="1778" max="1778" width="27.33203125" style="5" bestFit="1" customWidth="1"/>
    <col min="1779" max="1779" width="8.6640625" style="5" bestFit="1" customWidth="1"/>
    <col min="1780" max="1780" width="9.33203125" style="5" customWidth="1"/>
    <col min="1781" max="1781" width="8.44140625" style="5" bestFit="1" customWidth="1"/>
    <col min="1782" max="1786" width="7.44140625" style="5" bestFit="1" customWidth="1"/>
    <col min="1787" max="2031" width="9.6640625" style="5"/>
    <col min="2032" max="2032" width="2.6640625" style="5" bestFit="1" customWidth="1"/>
    <col min="2033" max="2033" width="1.44140625" style="5" customWidth="1"/>
    <col min="2034" max="2034" width="27.33203125" style="5" bestFit="1" customWidth="1"/>
    <col min="2035" max="2035" width="8.6640625" style="5" bestFit="1" customWidth="1"/>
    <col min="2036" max="2036" width="9.33203125" style="5" customWidth="1"/>
    <col min="2037" max="2037" width="8.44140625" style="5" bestFit="1" customWidth="1"/>
    <col min="2038" max="2042" width="7.44140625" style="5" bestFit="1" customWidth="1"/>
    <col min="2043" max="2287" width="9.6640625" style="5"/>
    <col min="2288" max="2288" width="2.6640625" style="5" bestFit="1" customWidth="1"/>
    <col min="2289" max="2289" width="1.44140625" style="5" customWidth="1"/>
    <col min="2290" max="2290" width="27.33203125" style="5" bestFit="1" customWidth="1"/>
    <col min="2291" max="2291" width="8.6640625" style="5" bestFit="1" customWidth="1"/>
    <col min="2292" max="2292" width="9.33203125" style="5" customWidth="1"/>
    <col min="2293" max="2293" width="8.44140625" style="5" bestFit="1" customWidth="1"/>
    <col min="2294" max="2298" width="7.44140625" style="5" bestFit="1" customWidth="1"/>
    <col min="2299" max="2543" width="9.6640625" style="5"/>
    <col min="2544" max="2544" width="2.6640625" style="5" bestFit="1" customWidth="1"/>
    <col min="2545" max="2545" width="1.44140625" style="5" customWidth="1"/>
    <col min="2546" max="2546" width="27.33203125" style="5" bestFit="1" customWidth="1"/>
    <col min="2547" max="2547" width="8.6640625" style="5" bestFit="1" customWidth="1"/>
    <col min="2548" max="2548" width="9.33203125" style="5" customWidth="1"/>
    <col min="2549" max="2549" width="8.44140625" style="5" bestFit="1" customWidth="1"/>
    <col min="2550" max="2554" width="7.44140625" style="5" bestFit="1" customWidth="1"/>
    <col min="2555" max="2799" width="9.6640625" style="5"/>
    <col min="2800" max="2800" width="2.6640625" style="5" bestFit="1" customWidth="1"/>
    <col min="2801" max="2801" width="1.44140625" style="5" customWidth="1"/>
    <col min="2802" max="2802" width="27.33203125" style="5" bestFit="1" customWidth="1"/>
    <col min="2803" max="2803" width="8.6640625" style="5" bestFit="1" customWidth="1"/>
    <col min="2804" max="2804" width="9.33203125" style="5" customWidth="1"/>
    <col min="2805" max="2805" width="8.44140625" style="5" bestFit="1" customWidth="1"/>
    <col min="2806" max="2810" width="7.44140625" style="5" bestFit="1" customWidth="1"/>
    <col min="2811" max="3055" width="9.6640625" style="5"/>
    <col min="3056" max="3056" width="2.6640625" style="5" bestFit="1" customWidth="1"/>
    <col min="3057" max="3057" width="1.44140625" style="5" customWidth="1"/>
    <col min="3058" max="3058" width="27.33203125" style="5" bestFit="1" customWidth="1"/>
    <col min="3059" max="3059" width="8.6640625" style="5" bestFit="1" customWidth="1"/>
    <col min="3060" max="3060" width="9.33203125" style="5" customWidth="1"/>
    <col min="3061" max="3061" width="8.44140625" style="5" bestFit="1" customWidth="1"/>
    <col min="3062" max="3066" width="7.44140625" style="5" bestFit="1" customWidth="1"/>
    <col min="3067" max="3311" width="9.6640625" style="5"/>
    <col min="3312" max="3312" width="2.6640625" style="5" bestFit="1" customWidth="1"/>
    <col min="3313" max="3313" width="1.44140625" style="5" customWidth="1"/>
    <col min="3314" max="3314" width="27.33203125" style="5" bestFit="1" customWidth="1"/>
    <col min="3315" max="3315" width="8.6640625" style="5" bestFit="1" customWidth="1"/>
    <col min="3316" max="3316" width="9.33203125" style="5" customWidth="1"/>
    <col min="3317" max="3317" width="8.44140625" style="5" bestFit="1" customWidth="1"/>
    <col min="3318" max="3322" width="7.44140625" style="5" bestFit="1" customWidth="1"/>
    <col min="3323" max="3567" width="9.6640625" style="5"/>
    <col min="3568" max="3568" width="2.6640625" style="5" bestFit="1" customWidth="1"/>
    <col min="3569" max="3569" width="1.44140625" style="5" customWidth="1"/>
    <col min="3570" max="3570" width="27.33203125" style="5" bestFit="1" customWidth="1"/>
    <col min="3571" max="3571" width="8.6640625" style="5" bestFit="1" customWidth="1"/>
    <col min="3572" max="3572" width="9.33203125" style="5" customWidth="1"/>
    <col min="3573" max="3573" width="8.44140625" style="5" bestFit="1" customWidth="1"/>
    <col min="3574" max="3578" width="7.44140625" style="5" bestFit="1" customWidth="1"/>
    <col min="3579" max="3823" width="9.6640625" style="5"/>
    <col min="3824" max="3824" width="2.6640625" style="5" bestFit="1" customWidth="1"/>
    <col min="3825" max="3825" width="1.44140625" style="5" customWidth="1"/>
    <col min="3826" max="3826" width="27.33203125" style="5" bestFit="1" customWidth="1"/>
    <col min="3827" max="3827" width="8.6640625" style="5" bestFit="1" customWidth="1"/>
    <col min="3828" max="3828" width="9.33203125" style="5" customWidth="1"/>
    <col min="3829" max="3829" width="8.44140625" style="5" bestFit="1" customWidth="1"/>
    <col min="3830" max="3834" width="7.44140625" style="5" bestFit="1" customWidth="1"/>
    <col min="3835" max="4079" width="9.6640625" style="5"/>
    <col min="4080" max="4080" width="2.6640625" style="5" bestFit="1" customWidth="1"/>
    <col min="4081" max="4081" width="1.44140625" style="5" customWidth="1"/>
    <col min="4082" max="4082" width="27.33203125" style="5" bestFit="1" customWidth="1"/>
    <col min="4083" max="4083" width="8.6640625" style="5" bestFit="1" customWidth="1"/>
    <col min="4084" max="4084" width="9.33203125" style="5" customWidth="1"/>
    <col min="4085" max="4085" width="8.44140625" style="5" bestFit="1" customWidth="1"/>
    <col min="4086" max="4090" width="7.44140625" style="5" bestFit="1" customWidth="1"/>
    <col min="4091" max="4335" width="9.6640625" style="5"/>
    <col min="4336" max="4336" width="2.6640625" style="5" bestFit="1" customWidth="1"/>
    <col min="4337" max="4337" width="1.44140625" style="5" customWidth="1"/>
    <col min="4338" max="4338" width="27.33203125" style="5" bestFit="1" customWidth="1"/>
    <col min="4339" max="4339" width="8.6640625" style="5" bestFit="1" customWidth="1"/>
    <col min="4340" max="4340" width="9.33203125" style="5" customWidth="1"/>
    <col min="4341" max="4341" width="8.44140625" style="5" bestFit="1" customWidth="1"/>
    <col min="4342" max="4346" width="7.44140625" style="5" bestFit="1" customWidth="1"/>
    <col min="4347" max="4591" width="9.6640625" style="5"/>
    <col min="4592" max="4592" width="2.6640625" style="5" bestFit="1" customWidth="1"/>
    <col min="4593" max="4593" width="1.44140625" style="5" customWidth="1"/>
    <col min="4594" max="4594" width="27.33203125" style="5" bestFit="1" customWidth="1"/>
    <col min="4595" max="4595" width="8.6640625" style="5" bestFit="1" customWidth="1"/>
    <col min="4596" max="4596" width="9.33203125" style="5" customWidth="1"/>
    <col min="4597" max="4597" width="8.44140625" style="5" bestFit="1" customWidth="1"/>
    <col min="4598" max="4602" width="7.44140625" style="5" bestFit="1" customWidth="1"/>
    <col min="4603" max="4847" width="9.6640625" style="5"/>
    <col min="4848" max="4848" width="2.6640625" style="5" bestFit="1" customWidth="1"/>
    <col min="4849" max="4849" width="1.44140625" style="5" customWidth="1"/>
    <col min="4850" max="4850" width="27.33203125" style="5" bestFit="1" customWidth="1"/>
    <col min="4851" max="4851" width="8.6640625" style="5" bestFit="1" customWidth="1"/>
    <col min="4852" max="4852" width="9.33203125" style="5" customWidth="1"/>
    <col min="4853" max="4853" width="8.44140625" style="5" bestFit="1" customWidth="1"/>
    <col min="4854" max="4858" width="7.44140625" style="5" bestFit="1" customWidth="1"/>
    <col min="4859" max="5103" width="9.6640625" style="5"/>
    <col min="5104" max="5104" width="2.6640625" style="5" bestFit="1" customWidth="1"/>
    <col min="5105" max="5105" width="1.44140625" style="5" customWidth="1"/>
    <col min="5106" max="5106" width="27.33203125" style="5" bestFit="1" customWidth="1"/>
    <col min="5107" max="5107" width="8.6640625" style="5" bestFit="1" customWidth="1"/>
    <col min="5108" max="5108" width="9.33203125" style="5" customWidth="1"/>
    <col min="5109" max="5109" width="8.44140625" style="5" bestFit="1" customWidth="1"/>
    <col min="5110" max="5114" width="7.44140625" style="5" bestFit="1" customWidth="1"/>
    <col min="5115" max="5359" width="9.6640625" style="5"/>
    <col min="5360" max="5360" width="2.6640625" style="5" bestFit="1" customWidth="1"/>
    <col min="5361" max="5361" width="1.44140625" style="5" customWidth="1"/>
    <col min="5362" max="5362" width="27.33203125" style="5" bestFit="1" customWidth="1"/>
    <col min="5363" max="5363" width="8.6640625" style="5" bestFit="1" customWidth="1"/>
    <col min="5364" max="5364" width="9.33203125" style="5" customWidth="1"/>
    <col min="5365" max="5365" width="8.44140625" style="5" bestFit="1" customWidth="1"/>
    <col min="5366" max="5370" width="7.44140625" style="5" bestFit="1" customWidth="1"/>
    <col min="5371" max="5615" width="9.6640625" style="5"/>
    <col min="5616" max="5616" width="2.6640625" style="5" bestFit="1" customWidth="1"/>
    <col min="5617" max="5617" width="1.44140625" style="5" customWidth="1"/>
    <col min="5618" max="5618" width="27.33203125" style="5" bestFit="1" customWidth="1"/>
    <col min="5619" max="5619" width="8.6640625" style="5" bestFit="1" customWidth="1"/>
    <col min="5620" max="5620" width="9.33203125" style="5" customWidth="1"/>
    <col min="5621" max="5621" width="8.44140625" style="5" bestFit="1" customWidth="1"/>
    <col min="5622" max="5626" width="7.44140625" style="5" bestFit="1" customWidth="1"/>
    <col min="5627" max="5871" width="9.6640625" style="5"/>
    <col min="5872" max="5872" width="2.6640625" style="5" bestFit="1" customWidth="1"/>
    <col min="5873" max="5873" width="1.44140625" style="5" customWidth="1"/>
    <col min="5874" max="5874" width="27.33203125" style="5" bestFit="1" customWidth="1"/>
    <col min="5875" max="5875" width="8.6640625" style="5" bestFit="1" customWidth="1"/>
    <col min="5876" max="5876" width="9.33203125" style="5" customWidth="1"/>
    <col min="5877" max="5877" width="8.44140625" style="5" bestFit="1" customWidth="1"/>
    <col min="5878" max="5882" width="7.44140625" style="5" bestFit="1" customWidth="1"/>
    <col min="5883" max="6127" width="9.6640625" style="5"/>
    <col min="6128" max="6128" width="2.6640625" style="5" bestFit="1" customWidth="1"/>
    <col min="6129" max="6129" width="1.44140625" style="5" customWidth="1"/>
    <col min="6130" max="6130" width="27.33203125" style="5" bestFit="1" customWidth="1"/>
    <col min="6131" max="6131" width="8.6640625" style="5" bestFit="1" customWidth="1"/>
    <col min="6132" max="6132" width="9.33203125" style="5" customWidth="1"/>
    <col min="6133" max="6133" width="8.44140625" style="5" bestFit="1" customWidth="1"/>
    <col min="6134" max="6138" width="7.44140625" style="5" bestFit="1" customWidth="1"/>
    <col min="6139" max="6383" width="9.6640625" style="5"/>
    <col min="6384" max="6384" width="2.6640625" style="5" bestFit="1" customWidth="1"/>
    <col min="6385" max="6385" width="1.44140625" style="5" customWidth="1"/>
    <col min="6386" max="6386" width="27.33203125" style="5" bestFit="1" customWidth="1"/>
    <col min="6387" max="6387" width="8.6640625" style="5" bestFit="1" customWidth="1"/>
    <col min="6388" max="6388" width="9.33203125" style="5" customWidth="1"/>
    <col min="6389" max="6389" width="8.44140625" style="5" bestFit="1" customWidth="1"/>
    <col min="6390" max="6394" width="7.44140625" style="5" bestFit="1" customWidth="1"/>
    <col min="6395" max="6639" width="9.6640625" style="5"/>
    <col min="6640" max="6640" width="2.6640625" style="5" bestFit="1" customWidth="1"/>
    <col min="6641" max="6641" width="1.44140625" style="5" customWidth="1"/>
    <col min="6642" max="6642" width="27.33203125" style="5" bestFit="1" customWidth="1"/>
    <col min="6643" max="6643" width="8.6640625" style="5" bestFit="1" customWidth="1"/>
    <col min="6644" max="6644" width="9.33203125" style="5" customWidth="1"/>
    <col min="6645" max="6645" width="8.44140625" style="5" bestFit="1" customWidth="1"/>
    <col min="6646" max="6650" width="7.44140625" style="5" bestFit="1" customWidth="1"/>
    <col min="6651" max="6895" width="9.6640625" style="5"/>
    <col min="6896" max="6896" width="2.6640625" style="5" bestFit="1" customWidth="1"/>
    <col min="6897" max="6897" width="1.44140625" style="5" customWidth="1"/>
    <col min="6898" max="6898" width="27.33203125" style="5" bestFit="1" customWidth="1"/>
    <col min="6899" max="6899" width="8.6640625" style="5" bestFit="1" customWidth="1"/>
    <col min="6900" max="6900" width="9.33203125" style="5" customWidth="1"/>
    <col min="6901" max="6901" width="8.44140625" style="5" bestFit="1" customWidth="1"/>
    <col min="6902" max="6906" width="7.44140625" style="5" bestFit="1" customWidth="1"/>
    <col min="6907" max="7151" width="9.6640625" style="5"/>
    <col min="7152" max="7152" width="2.6640625" style="5" bestFit="1" customWidth="1"/>
    <col min="7153" max="7153" width="1.44140625" style="5" customWidth="1"/>
    <col min="7154" max="7154" width="27.33203125" style="5" bestFit="1" customWidth="1"/>
    <col min="7155" max="7155" width="8.6640625" style="5" bestFit="1" customWidth="1"/>
    <col min="7156" max="7156" width="9.33203125" style="5" customWidth="1"/>
    <col min="7157" max="7157" width="8.44140625" style="5" bestFit="1" customWidth="1"/>
    <col min="7158" max="7162" width="7.44140625" style="5" bestFit="1" customWidth="1"/>
    <col min="7163" max="7407" width="9.6640625" style="5"/>
    <col min="7408" max="7408" width="2.6640625" style="5" bestFit="1" customWidth="1"/>
    <col min="7409" max="7409" width="1.44140625" style="5" customWidth="1"/>
    <col min="7410" max="7410" width="27.33203125" style="5" bestFit="1" customWidth="1"/>
    <col min="7411" max="7411" width="8.6640625" style="5" bestFit="1" customWidth="1"/>
    <col min="7412" max="7412" width="9.33203125" style="5" customWidth="1"/>
    <col min="7413" max="7413" width="8.44140625" style="5" bestFit="1" customWidth="1"/>
    <col min="7414" max="7418" width="7.44140625" style="5" bestFit="1" customWidth="1"/>
    <col min="7419" max="7663" width="9.6640625" style="5"/>
    <col min="7664" max="7664" width="2.6640625" style="5" bestFit="1" customWidth="1"/>
    <col min="7665" max="7665" width="1.44140625" style="5" customWidth="1"/>
    <col min="7666" max="7666" width="27.33203125" style="5" bestFit="1" customWidth="1"/>
    <col min="7667" max="7667" width="8.6640625" style="5" bestFit="1" customWidth="1"/>
    <col min="7668" max="7668" width="9.33203125" style="5" customWidth="1"/>
    <col min="7669" max="7669" width="8.44140625" style="5" bestFit="1" customWidth="1"/>
    <col min="7670" max="7674" width="7.44140625" style="5" bestFit="1" customWidth="1"/>
    <col min="7675" max="7919" width="9.6640625" style="5"/>
    <col min="7920" max="7920" width="2.6640625" style="5" bestFit="1" customWidth="1"/>
    <col min="7921" max="7921" width="1.44140625" style="5" customWidth="1"/>
    <col min="7922" max="7922" width="27.33203125" style="5" bestFit="1" customWidth="1"/>
    <col min="7923" max="7923" width="8.6640625" style="5" bestFit="1" customWidth="1"/>
    <col min="7924" max="7924" width="9.33203125" style="5" customWidth="1"/>
    <col min="7925" max="7925" width="8.44140625" style="5" bestFit="1" customWidth="1"/>
    <col min="7926" max="7930" width="7.44140625" style="5" bestFit="1" customWidth="1"/>
    <col min="7931" max="8175" width="9.6640625" style="5"/>
    <col min="8176" max="8176" width="2.6640625" style="5" bestFit="1" customWidth="1"/>
    <col min="8177" max="8177" width="1.44140625" style="5" customWidth="1"/>
    <col min="8178" max="8178" width="27.33203125" style="5" bestFit="1" customWidth="1"/>
    <col min="8179" max="8179" width="8.6640625" style="5" bestFit="1" customWidth="1"/>
    <col min="8180" max="8180" width="9.33203125" style="5" customWidth="1"/>
    <col min="8181" max="8181" width="8.44140625" style="5" bestFit="1" customWidth="1"/>
    <col min="8182" max="8186" width="7.44140625" style="5" bestFit="1" customWidth="1"/>
    <col min="8187" max="8431" width="9.6640625" style="5"/>
    <col min="8432" max="8432" width="2.6640625" style="5" bestFit="1" customWidth="1"/>
    <col min="8433" max="8433" width="1.44140625" style="5" customWidth="1"/>
    <col min="8434" max="8434" width="27.33203125" style="5" bestFit="1" customWidth="1"/>
    <col min="8435" max="8435" width="8.6640625" style="5" bestFit="1" customWidth="1"/>
    <col min="8436" max="8436" width="9.33203125" style="5" customWidth="1"/>
    <col min="8437" max="8437" width="8.44140625" style="5" bestFit="1" customWidth="1"/>
    <col min="8438" max="8442" width="7.44140625" style="5" bestFit="1" customWidth="1"/>
    <col min="8443" max="8687" width="9.6640625" style="5"/>
    <col min="8688" max="8688" width="2.6640625" style="5" bestFit="1" customWidth="1"/>
    <col min="8689" max="8689" width="1.44140625" style="5" customWidth="1"/>
    <col min="8690" max="8690" width="27.33203125" style="5" bestFit="1" customWidth="1"/>
    <col min="8691" max="8691" width="8.6640625" style="5" bestFit="1" customWidth="1"/>
    <col min="8692" max="8692" width="9.33203125" style="5" customWidth="1"/>
    <col min="8693" max="8693" width="8.44140625" style="5" bestFit="1" customWidth="1"/>
    <col min="8694" max="8698" width="7.44140625" style="5" bestFit="1" customWidth="1"/>
    <col min="8699" max="8943" width="9.6640625" style="5"/>
    <col min="8944" max="8944" width="2.6640625" style="5" bestFit="1" customWidth="1"/>
    <col min="8945" max="8945" width="1.44140625" style="5" customWidth="1"/>
    <col min="8946" max="8946" width="27.33203125" style="5" bestFit="1" customWidth="1"/>
    <col min="8947" max="8947" width="8.6640625" style="5" bestFit="1" customWidth="1"/>
    <col min="8948" max="8948" width="9.33203125" style="5" customWidth="1"/>
    <col min="8949" max="8949" width="8.44140625" style="5" bestFit="1" customWidth="1"/>
    <col min="8950" max="8954" width="7.44140625" style="5" bestFit="1" customWidth="1"/>
    <col min="8955" max="9199" width="9.6640625" style="5"/>
    <col min="9200" max="9200" width="2.6640625" style="5" bestFit="1" customWidth="1"/>
    <col min="9201" max="9201" width="1.44140625" style="5" customWidth="1"/>
    <col min="9202" max="9202" width="27.33203125" style="5" bestFit="1" customWidth="1"/>
    <col min="9203" max="9203" width="8.6640625" style="5" bestFit="1" customWidth="1"/>
    <col min="9204" max="9204" width="9.33203125" style="5" customWidth="1"/>
    <col min="9205" max="9205" width="8.44140625" style="5" bestFit="1" customWidth="1"/>
    <col min="9206" max="9210" width="7.44140625" style="5" bestFit="1" customWidth="1"/>
    <col min="9211" max="9455" width="9.6640625" style="5"/>
    <col min="9456" max="9456" width="2.6640625" style="5" bestFit="1" customWidth="1"/>
    <col min="9457" max="9457" width="1.44140625" style="5" customWidth="1"/>
    <col min="9458" max="9458" width="27.33203125" style="5" bestFit="1" customWidth="1"/>
    <col min="9459" max="9459" width="8.6640625" style="5" bestFit="1" customWidth="1"/>
    <col min="9460" max="9460" width="9.33203125" style="5" customWidth="1"/>
    <col min="9461" max="9461" width="8.44140625" style="5" bestFit="1" customWidth="1"/>
    <col min="9462" max="9466" width="7.44140625" style="5" bestFit="1" customWidth="1"/>
    <col min="9467" max="9711" width="9.6640625" style="5"/>
    <col min="9712" max="9712" width="2.6640625" style="5" bestFit="1" customWidth="1"/>
    <col min="9713" max="9713" width="1.44140625" style="5" customWidth="1"/>
    <col min="9714" max="9714" width="27.33203125" style="5" bestFit="1" customWidth="1"/>
    <col min="9715" max="9715" width="8.6640625" style="5" bestFit="1" customWidth="1"/>
    <col min="9716" max="9716" width="9.33203125" style="5" customWidth="1"/>
    <col min="9717" max="9717" width="8.44140625" style="5" bestFit="1" customWidth="1"/>
    <col min="9718" max="9722" width="7.44140625" style="5" bestFit="1" customWidth="1"/>
    <col min="9723" max="9967" width="9.6640625" style="5"/>
    <col min="9968" max="9968" width="2.6640625" style="5" bestFit="1" customWidth="1"/>
    <col min="9969" max="9969" width="1.44140625" style="5" customWidth="1"/>
    <col min="9970" max="9970" width="27.33203125" style="5" bestFit="1" customWidth="1"/>
    <col min="9971" max="9971" width="8.6640625" style="5" bestFit="1" customWidth="1"/>
    <col min="9972" max="9972" width="9.33203125" style="5" customWidth="1"/>
    <col min="9973" max="9973" width="8.44140625" style="5" bestFit="1" customWidth="1"/>
    <col min="9974" max="9978" width="7.44140625" style="5" bestFit="1" customWidth="1"/>
    <col min="9979" max="10223" width="9.6640625" style="5"/>
    <col min="10224" max="10224" width="2.6640625" style="5" bestFit="1" customWidth="1"/>
    <col min="10225" max="10225" width="1.44140625" style="5" customWidth="1"/>
    <col min="10226" max="10226" width="27.33203125" style="5" bestFit="1" customWidth="1"/>
    <col min="10227" max="10227" width="8.6640625" style="5" bestFit="1" customWidth="1"/>
    <col min="10228" max="10228" width="9.33203125" style="5" customWidth="1"/>
    <col min="10229" max="10229" width="8.44140625" style="5" bestFit="1" customWidth="1"/>
    <col min="10230" max="10234" width="7.44140625" style="5" bestFit="1" customWidth="1"/>
    <col min="10235" max="10479" width="9.6640625" style="5"/>
    <col min="10480" max="10480" width="2.6640625" style="5" bestFit="1" customWidth="1"/>
    <col min="10481" max="10481" width="1.44140625" style="5" customWidth="1"/>
    <col min="10482" max="10482" width="27.33203125" style="5" bestFit="1" customWidth="1"/>
    <col min="10483" max="10483" width="8.6640625" style="5" bestFit="1" customWidth="1"/>
    <col min="10484" max="10484" width="9.33203125" style="5" customWidth="1"/>
    <col min="10485" max="10485" width="8.44140625" style="5" bestFit="1" customWidth="1"/>
    <col min="10486" max="10490" width="7.44140625" style="5" bestFit="1" customWidth="1"/>
    <col min="10491" max="10735" width="9.6640625" style="5"/>
    <col min="10736" max="10736" width="2.6640625" style="5" bestFit="1" customWidth="1"/>
    <col min="10737" max="10737" width="1.44140625" style="5" customWidth="1"/>
    <col min="10738" max="10738" width="27.33203125" style="5" bestFit="1" customWidth="1"/>
    <col min="10739" max="10739" width="8.6640625" style="5" bestFit="1" customWidth="1"/>
    <col min="10740" max="10740" width="9.33203125" style="5" customWidth="1"/>
    <col min="10741" max="10741" width="8.44140625" style="5" bestFit="1" customWidth="1"/>
    <col min="10742" max="10746" width="7.44140625" style="5" bestFit="1" customWidth="1"/>
    <col min="10747" max="10991" width="9.6640625" style="5"/>
    <col min="10992" max="10992" width="2.6640625" style="5" bestFit="1" customWidth="1"/>
    <col min="10993" max="10993" width="1.44140625" style="5" customWidth="1"/>
    <col min="10994" max="10994" width="27.33203125" style="5" bestFit="1" customWidth="1"/>
    <col min="10995" max="10995" width="8.6640625" style="5" bestFit="1" customWidth="1"/>
    <col min="10996" max="10996" width="9.33203125" style="5" customWidth="1"/>
    <col min="10997" max="10997" width="8.44140625" style="5" bestFit="1" customWidth="1"/>
    <col min="10998" max="11002" width="7.44140625" style="5" bestFit="1" customWidth="1"/>
    <col min="11003" max="11247" width="9.6640625" style="5"/>
    <col min="11248" max="11248" width="2.6640625" style="5" bestFit="1" customWidth="1"/>
    <col min="11249" max="11249" width="1.44140625" style="5" customWidth="1"/>
    <col min="11250" max="11250" width="27.33203125" style="5" bestFit="1" customWidth="1"/>
    <col min="11251" max="11251" width="8.6640625" style="5" bestFit="1" customWidth="1"/>
    <col min="11252" max="11252" width="9.33203125" style="5" customWidth="1"/>
    <col min="11253" max="11253" width="8.44140625" style="5" bestFit="1" customWidth="1"/>
    <col min="11254" max="11258" width="7.44140625" style="5" bestFit="1" customWidth="1"/>
    <col min="11259" max="11503" width="9.6640625" style="5"/>
    <col min="11504" max="11504" width="2.6640625" style="5" bestFit="1" customWidth="1"/>
    <col min="11505" max="11505" width="1.44140625" style="5" customWidth="1"/>
    <col min="11506" max="11506" width="27.33203125" style="5" bestFit="1" customWidth="1"/>
    <col min="11507" max="11507" width="8.6640625" style="5" bestFit="1" customWidth="1"/>
    <col min="11508" max="11508" width="9.33203125" style="5" customWidth="1"/>
    <col min="11509" max="11509" width="8.44140625" style="5" bestFit="1" customWidth="1"/>
    <col min="11510" max="11514" width="7.44140625" style="5" bestFit="1" customWidth="1"/>
    <col min="11515" max="11759" width="9.6640625" style="5"/>
    <col min="11760" max="11760" width="2.6640625" style="5" bestFit="1" customWidth="1"/>
    <col min="11761" max="11761" width="1.44140625" style="5" customWidth="1"/>
    <col min="11762" max="11762" width="27.33203125" style="5" bestFit="1" customWidth="1"/>
    <col min="11763" max="11763" width="8.6640625" style="5" bestFit="1" customWidth="1"/>
    <col min="11764" max="11764" width="9.33203125" style="5" customWidth="1"/>
    <col min="11765" max="11765" width="8.44140625" style="5" bestFit="1" customWidth="1"/>
    <col min="11766" max="11770" width="7.44140625" style="5" bestFit="1" customWidth="1"/>
    <col min="11771" max="12015" width="9.6640625" style="5"/>
    <col min="12016" max="12016" width="2.6640625" style="5" bestFit="1" customWidth="1"/>
    <col min="12017" max="12017" width="1.44140625" style="5" customWidth="1"/>
    <col min="12018" max="12018" width="27.33203125" style="5" bestFit="1" customWidth="1"/>
    <col min="12019" max="12019" width="8.6640625" style="5" bestFit="1" customWidth="1"/>
    <col min="12020" max="12020" width="9.33203125" style="5" customWidth="1"/>
    <col min="12021" max="12021" width="8.44140625" style="5" bestFit="1" customWidth="1"/>
    <col min="12022" max="12026" width="7.44140625" style="5" bestFit="1" customWidth="1"/>
    <col min="12027" max="12271" width="9.6640625" style="5"/>
    <col min="12272" max="12272" width="2.6640625" style="5" bestFit="1" customWidth="1"/>
    <col min="12273" max="12273" width="1.44140625" style="5" customWidth="1"/>
    <col min="12274" max="12274" width="27.33203125" style="5" bestFit="1" customWidth="1"/>
    <col min="12275" max="12275" width="8.6640625" style="5" bestFit="1" customWidth="1"/>
    <col min="12276" max="12276" width="9.33203125" style="5" customWidth="1"/>
    <col min="12277" max="12277" width="8.44140625" style="5" bestFit="1" customWidth="1"/>
    <col min="12278" max="12282" width="7.44140625" style="5" bestFit="1" customWidth="1"/>
    <col min="12283" max="12527" width="9.6640625" style="5"/>
    <col min="12528" max="12528" width="2.6640625" style="5" bestFit="1" customWidth="1"/>
    <col min="12529" max="12529" width="1.44140625" style="5" customWidth="1"/>
    <col min="12530" max="12530" width="27.33203125" style="5" bestFit="1" customWidth="1"/>
    <col min="12531" max="12531" width="8.6640625" style="5" bestFit="1" customWidth="1"/>
    <col min="12532" max="12532" width="9.33203125" style="5" customWidth="1"/>
    <col min="12533" max="12533" width="8.44140625" style="5" bestFit="1" customWidth="1"/>
    <col min="12534" max="12538" width="7.44140625" style="5" bestFit="1" customWidth="1"/>
    <col min="12539" max="12783" width="9.6640625" style="5"/>
    <col min="12784" max="12784" width="2.6640625" style="5" bestFit="1" customWidth="1"/>
    <col min="12785" max="12785" width="1.44140625" style="5" customWidth="1"/>
    <col min="12786" max="12786" width="27.33203125" style="5" bestFit="1" customWidth="1"/>
    <col min="12787" max="12787" width="8.6640625" style="5" bestFit="1" customWidth="1"/>
    <col min="12788" max="12788" width="9.33203125" style="5" customWidth="1"/>
    <col min="12789" max="12789" width="8.44140625" style="5" bestFit="1" customWidth="1"/>
    <col min="12790" max="12794" width="7.44140625" style="5" bestFit="1" customWidth="1"/>
    <col min="12795" max="13039" width="9.6640625" style="5"/>
    <col min="13040" max="13040" width="2.6640625" style="5" bestFit="1" customWidth="1"/>
    <col min="13041" max="13041" width="1.44140625" style="5" customWidth="1"/>
    <col min="13042" max="13042" width="27.33203125" style="5" bestFit="1" customWidth="1"/>
    <col min="13043" max="13043" width="8.6640625" style="5" bestFit="1" customWidth="1"/>
    <col min="13044" max="13044" width="9.33203125" style="5" customWidth="1"/>
    <col min="13045" max="13045" width="8.44140625" style="5" bestFit="1" customWidth="1"/>
    <col min="13046" max="13050" width="7.44140625" style="5" bestFit="1" customWidth="1"/>
    <col min="13051" max="13295" width="9.6640625" style="5"/>
    <col min="13296" max="13296" width="2.6640625" style="5" bestFit="1" customWidth="1"/>
    <col min="13297" max="13297" width="1.44140625" style="5" customWidth="1"/>
    <col min="13298" max="13298" width="27.33203125" style="5" bestFit="1" customWidth="1"/>
    <col min="13299" max="13299" width="8.6640625" style="5" bestFit="1" customWidth="1"/>
    <col min="13300" max="13300" width="9.33203125" style="5" customWidth="1"/>
    <col min="13301" max="13301" width="8.44140625" style="5" bestFit="1" customWidth="1"/>
    <col min="13302" max="13306" width="7.44140625" style="5" bestFit="1" customWidth="1"/>
    <col min="13307" max="13551" width="9.6640625" style="5"/>
    <col min="13552" max="13552" width="2.6640625" style="5" bestFit="1" customWidth="1"/>
    <col min="13553" max="13553" width="1.44140625" style="5" customWidth="1"/>
    <col min="13554" max="13554" width="27.33203125" style="5" bestFit="1" customWidth="1"/>
    <col min="13555" max="13555" width="8.6640625" style="5" bestFit="1" customWidth="1"/>
    <col min="13556" max="13556" width="9.33203125" style="5" customWidth="1"/>
    <col min="13557" max="13557" width="8.44140625" style="5" bestFit="1" customWidth="1"/>
    <col min="13558" max="13562" width="7.44140625" style="5" bestFit="1" customWidth="1"/>
    <col min="13563" max="13807" width="9.6640625" style="5"/>
    <col min="13808" max="13808" width="2.6640625" style="5" bestFit="1" customWidth="1"/>
    <col min="13809" max="13809" width="1.44140625" style="5" customWidth="1"/>
    <col min="13810" max="13810" width="27.33203125" style="5" bestFit="1" customWidth="1"/>
    <col min="13811" max="13811" width="8.6640625" style="5" bestFit="1" customWidth="1"/>
    <col min="13812" max="13812" width="9.33203125" style="5" customWidth="1"/>
    <col min="13813" max="13813" width="8.44140625" style="5" bestFit="1" customWidth="1"/>
    <col min="13814" max="13818" width="7.44140625" style="5" bestFit="1" customWidth="1"/>
    <col min="13819" max="14063" width="9.6640625" style="5"/>
    <col min="14064" max="14064" width="2.6640625" style="5" bestFit="1" customWidth="1"/>
    <col min="14065" max="14065" width="1.44140625" style="5" customWidth="1"/>
    <col min="14066" max="14066" width="27.33203125" style="5" bestFit="1" customWidth="1"/>
    <col min="14067" max="14067" width="8.6640625" style="5" bestFit="1" customWidth="1"/>
    <col min="14068" max="14068" width="9.33203125" style="5" customWidth="1"/>
    <col min="14069" max="14069" width="8.44140625" style="5" bestFit="1" customWidth="1"/>
    <col min="14070" max="14074" width="7.44140625" style="5" bestFit="1" customWidth="1"/>
    <col min="14075" max="14319" width="9.6640625" style="5"/>
    <col min="14320" max="14320" width="2.6640625" style="5" bestFit="1" customWidth="1"/>
    <col min="14321" max="14321" width="1.44140625" style="5" customWidth="1"/>
    <col min="14322" max="14322" width="27.33203125" style="5" bestFit="1" customWidth="1"/>
    <col min="14323" max="14323" width="8.6640625" style="5" bestFit="1" customWidth="1"/>
    <col min="14324" max="14324" width="9.33203125" style="5" customWidth="1"/>
    <col min="14325" max="14325" width="8.44140625" style="5" bestFit="1" customWidth="1"/>
    <col min="14326" max="14330" width="7.44140625" style="5" bestFit="1" customWidth="1"/>
    <col min="14331" max="14575" width="9.6640625" style="5"/>
    <col min="14576" max="14576" width="2.6640625" style="5" bestFit="1" customWidth="1"/>
    <col min="14577" max="14577" width="1.44140625" style="5" customWidth="1"/>
    <col min="14578" max="14578" width="27.33203125" style="5" bestFit="1" customWidth="1"/>
    <col min="14579" max="14579" width="8.6640625" style="5" bestFit="1" customWidth="1"/>
    <col min="14580" max="14580" width="9.33203125" style="5" customWidth="1"/>
    <col min="14581" max="14581" width="8.44140625" style="5" bestFit="1" customWidth="1"/>
    <col min="14582" max="14586" width="7.44140625" style="5" bestFit="1" customWidth="1"/>
    <col min="14587" max="14831" width="9.6640625" style="5"/>
    <col min="14832" max="14832" width="2.6640625" style="5" bestFit="1" customWidth="1"/>
    <col min="14833" max="14833" width="1.44140625" style="5" customWidth="1"/>
    <col min="14834" max="14834" width="27.33203125" style="5" bestFit="1" customWidth="1"/>
    <col min="14835" max="14835" width="8.6640625" style="5" bestFit="1" customWidth="1"/>
    <col min="14836" max="14836" width="9.33203125" style="5" customWidth="1"/>
    <col min="14837" max="14837" width="8.44140625" style="5" bestFit="1" customWidth="1"/>
    <col min="14838" max="14842" width="7.44140625" style="5" bestFit="1" customWidth="1"/>
    <col min="14843" max="15087" width="9.6640625" style="5"/>
    <col min="15088" max="15088" width="2.6640625" style="5" bestFit="1" customWidth="1"/>
    <col min="15089" max="15089" width="1.44140625" style="5" customWidth="1"/>
    <col min="15090" max="15090" width="27.33203125" style="5" bestFit="1" customWidth="1"/>
    <col min="15091" max="15091" width="8.6640625" style="5" bestFit="1" customWidth="1"/>
    <col min="15092" max="15092" width="9.33203125" style="5" customWidth="1"/>
    <col min="15093" max="15093" width="8.44140625" style="5" bestFit="1" customWidth="1"/>
    <col min="15094" max="15098" width="7.44140625" style="5" bestFit="1" customWidth="1"/>
    <col min="15099" max="15343" width="9.6640625" style="5"/>
    <col min="15344" max="15344" width="2.6640625" style="5" bestFit="1" customWidth="1"/>
    <col min="15345" max="15345" width="1.44140625" style="5" customWidth="1"/>
    <col min="15346" max="15346" width="27.33203125" style="5" bestFit="1" customWidth="1"/>
    <col min="15347" max="15347" width="8.6640625" style="5" bestFit="1" customWidth="1"/>
    <col min="15348" max="15348" width="9.33203125" style="5" customWidth="1"/>
    <col min="15349" max="15349" width="8.44140625" style="5" bestFit="1" customWidth="1"/>
    <col min="15350" max="15354" width="7.44140625" style="5" bestFit="1" customWidth="1"/>
    <col min="15355" max="15599" width="9.6640625" style="5"/>
    <col min="15600" max="15600" width="2.6640625" style="5" bestFit="1" customWidth="1"/>
    <col min="15601" max="15601" width="1.44140625" style="5" customWidth="1"/>
    <col min="15602" max="15602" width="27.33203125" style="5" bestFit="1" customWidth="1"/>
    <col min="15603" max="15603" width="8.6640625" style="5" bestFit="1" customWidth="1"/>
    <col min="15604" max="15604" width="9.33203125" style="5" customWidth="1"/>
    <col min="15605" max="15605" width="8.44140625" style="5" bestFit="1" customWidth="1"/>
    <col min="15606" max="15610" width="7.44140625" style="5" bestFit="1" customWidth="1"/>
    <col min="15611" max="15855" width="9.6640625" style="5"/>
    <col min="15856" max="15856" width="2.6640625" style="5" bestFit="1" customWidth="1"/>
    <col min="15857" max="15857" width="1.44140625" style="5" customWidth="1"/>
    <col min="15858" max="15858" width="27.33203125" style="5" bestFit="1" customWidth="1"/>
    <col min="15859" max="15859" width="8.6640625" style="5" bestFit="1" customWidth="1"/>
    <col min="15860" max="15860" width="9.33203125" style="5" customWidth="1"/>
    <col min="15861" max="15861" width="8.44140625" style="5" bestFit="1" customWidth="1"/>
    <col min="15862" max="15866" width="7.44140625" style="5" bestFit="1" customWidth="1"/>
    <col min="15867" max="16111" width="9.6640625" style="5"/>
    <col min="16112" max="16112" width="2.6640625" style="5" bestFit="1" customWidth="1"/>
    <col min="16113" max="16113" width="1.44140625" style="5" customWidth="1"/>
    <col min="16114" max="16114" width="27.33203125" style="5" bestFit="1" customWidth="1"/>
    <col min="16115" max="16115" width="8.6640625" style="5" bestFit="1" customWidth="1"/>
    <col min="16116" max="16116" width="9.33203125" style="5" customWidth="1"/>
    <col min="16117" max="16117" width="8.44140625" style="5" bestFit="1" customWidth="1"/>
    <col min="16118" max="16122" width="7.44140625" style="5" bestFit="1" customWidth="1"/>
    <col min="16123" max="16384" width="9.6640625" style="5"/>
  </cols>
  <sheetData>
    <row r="1" spans="1:13" x14ac:dyDescent="0.2">
      <c r="L1" s="10" t="s">
        <v>95</v>
      </c>
    </row>
    <row r="2" spans="1:13" x14ac:dyDescent="0.2">
      <c r="L2" s="10" t="s">
        <v>27</v>
      </c>
    </row>
    <row r="5" spans="1:13" x14ac:dyDescent="0.2">
      <c r="C5" s="9"/>
      <c r="D5" s="9"/>
      <c r="E5" s="61"/>
      <c r="F5" s="61" t="str">
        <f>'Part 121'!A6</f>
        <v>Quarter Ended December 31, 2019</v>
      </c>
      <c r="G5" s="9"/>
      <c r="H5" s="9"/>
      <c r="I5" s="9"/>
      <c r="J5" s="9"/>
    </row>
    <row r="6" spans="1:13" x14ac:dyDescent="0.2">
      <c r="A6" s="20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9" spans="1:13" x14ac:dyDescent="0.2">
      <c r="A9" s="21"/>
      <c r="B9" s="4"/>
      <c r="C9" s="5" t="s">
        <v>0</v>
      </c>
      <c r="D9" s="22"/>
      <c r="E9" s="23" t="s">
        <v>28</v>
      </c>
      <c r="F9" s="23" t="s">
        <v>28</v>
      </c>
      <c r="G9" s="23" t="s">
        <v>28</v>
      </c>
      <c r="H9" s="23" t="s">
        <v>87</v>
      </c>
      <c r="I9" s="23" t="s">
        <v>29</v>
      </c>
      <c r="J9" s="23" t="s">
        <v>30</v>
      </c>
      <c r="K9" s="23" t="s">
        <v>72</v>
      </c>
      <c r="L9" s="23" t="s">
        <v>72</v>
      </c>
    </row>
    <row r="10" spans="1:13" x14ac:dyDescent="0.2">
      <c r="A10" s="21"/>
      <c r="B10" s="4"/>
      <c r="C10" s="5" t="s">
        <v>46</v>
      </c>
      <c r="D10" s="22"/>
      <c r="E10" s="74" t="s">
        <v>73</v>
      </c>
      <c r="F10" s="74" t="s">
        <v>73</v>
      </c>
      <c r="G10" s="74" t="s">
        <v>73</v>
      </c>
      <c r="H10" s="74" t="s">
        <v>88</v>
      </c>
      <c r="I10" s="74" t="s">
        <v>74</v>
      </c>
      <c r="J10" s="74" t="s">
        <v>76</v>
      </c>
      <c r="K10" s="74" t="s">
        <v>75</v>
      </c>
      <c r="L10" s="74" t="s">
        <v>75</v>
      </c>
    </row>
    <row r="11" spans="1:13" x14ac:dyDescent="0.2">
      <c r="A11" s="21"/>
      <c r="B11" s="10"/>
      <c r="C11" s="24" t="s">
        <v>2</v>
      </c>
      <c r="D11" s="24"/>
      <c r="E11" s="10" t="s">
        <v>90</v>
      </c>
      <c r="F11" s="10" t="s">
        <v>31</v>
      </c>
      <c r="G11" s="10" t="s">
        <v>10</v>
      </c>
      <c r="H11" s="10" t="s">
        <v>89</v>
      </c>
      <c r="I11" s="10" t="s">
        <v>31</v>
      </c>
      <c r="J11" s="10" t="s">
        <v>31</v>
      </c>
      <c r="K11" s="10" t="s">
        <v>31</v>
      </c>
      <c r="L11" s="10" t="s">
        <v>85</v>
      </c>
    </row>
    <row r="12" spans="1:13" x14ac:dyDescent="0.2">
      <c r="A12" s="12"/>
      <c r="B12" s="19"/>
      <c r="C12" s="25" t="s">
        <v>7</v>
      </c>
      <c r="D12" s="19" t="s">
        <v>16</v>
      </c>
      <c r="E12" s="11">
        <v>35</v>
      </c>
      <c r="F12" s="11">
        <v>40</v>
      </c>
      <c r="G12" s="11">
        <v>416</v>
      </c>
      <c r="H12" s="11">
        <v>415</v>
      </c>
      <c r="I12" s="11">
        <v>40</v>
      </c>
      <c r="J12" s="11">
        <v>40</v>
      </c>
      <c r="K12" s="11">
        <v>40</v>
      </c>
      <c r="L12" s="11">
        <v>42</v>
      </c>
    </row>
    <row r="13" spans="1:13" x14ac:dyDescent="0.2">
      <c r="A13" s="7">
        <v>1</v>
      </c>
      <c r="B13" s="5" t="s">
        <v>11</v>
      </c>
      <c r="C13" s="5" t="s">
        <v>36</v>
      </c>
      <c r="D13" s="1">
        <f>SUM(E13:L13)</f>
        <v>166480</v>
      </c>
      <c r="E13" s="86">
        <v>7359</v>
      </c>
      <c r="F13" s="86">
        <v>16379</v>
      </c>
      <c r="G13" s="81">
        <v>21686</v>
      </c>
      <c r="H13" s="81">
        <v>4288</v>
      </c>
      <c r="I13" s="81">
        <v>48081</v>
      </c>
      <c r="J13" s="81">
        <v>22634</v>
      </c>
      <c r="K13" s="84">
        <v>27487</v>
      </c>
      <c r="L13" s="84">
        <v>18566</v>
      </c>
      <c r="M13" s="1"/>
    </row>
    <row r="14" spans="1:13" x14ac:dyDescent="0.2">
      <c r="A14" s="7">
        <f>A13+1</f>
        <v>2</v>
      </c>
      <c r="B14" s="5" t="s">
        <v>11</v>
      </c>
      <c r="C14" s="2" t="s">
        <v>37</v>
      </c>
      <c r="D14" s="2">
        <f>SUM(E14:L14)</f>
        <v>37522</v>
      </c>
      <c r="E14" s="87">
        <v>1704</v>
      </c>
      <c r="F14" s="87">
        <v>3765</v>
      </c>
      <c r="G14" s="84">
        <v>8047</v>
      </c>
      <c r="H14" s="84">
        <v>1600</v>
      </c>
      <c r="I14" s="84">
        <v>7176</v>
      </c>
      <c r="J14" s="84">
        <v>2725</v>
      </c>
      <c r="K14" s="84">
        <v>6109</v>
      </c>
      <c r="L14" s="84">
        <v>6396</v>
      </c>
      <c r="M14" s="2"/>
    </row>
    <row r="15" spans="1:13" x14ac:dyDescent="0.2">
      <c r="A15" s="7">
        <v>3</v>
      </c>
      <c r="B15" s="5" t="s">
        <v>11</v>
      </c>
      <c r="C15" s="2" t="s">
        <v>38</v>
      </c>
      <c r="D15" s="2"/>
      <c r="E15" s="87">
        <v>107</v>
      </c>
      <c r="F15" s="87">
        <v>210</v>
      </c>
      <c r="G15" s="84">
        <v>195</v>
      </c>
      <c r="H15" s="84">
        <v>32</v>
      </c>
      <c r="I15" s="84">
        <v>276</v>
      </c>
      <c r="J15" s="84">
        <v>109</v>
      </c>
      <c r="K15" s="84">
        <v>315</v>
      </c>
      <c r="L15" s="84">
        <v>124</v>
      </c>
      <c r="M15" s="2"/>
    </row>
    <row r="16" spans="1:13" x14ac:dyDescent="0.2">
      <c r="C16" s="2"/>
      <c r="D16" s="2"/>
      <c r="E16" s="3"/>
      <c r="F16" s="2"/>
      <c r="G16" s="2"/>
      <c r="H16" s="2"/>
      <c r="I16" s="2"/>
      <c r="J16" s="2"/>
      <c r="K16" s="2"/>
      <c r="L16" s="2"/>
      <c r="M16" s="2"/>
    </row>
    <row r="17" spans="1:13" x14ac:dyDescent="0.2">
      <c r="A17" s="7">
        <v>4</v>
      </c>
      <c r="B17" s="5" t="s">
        <v>11</v>
      </c>
      <c r="C17" s="5" t="s">
        <v>32</v>
      </c>
      <c r="D17" s="2">
        <f>SUM(E17:L17)</f>
        <v>1325</v>
      </c>
      <c r="E17" s="87">
        <v>107</v>
      </c>
      <c r="F17" s="87">
        <v>209</v>
      </c>
      <c r="G17" s="87">
        <v>195</v>
      </c>
      <c r="H17" s="87">
        <v>15</v>
      </c>
      <c r="I17" s="87">
        <v>276</v>
      </c>
      <c r="J17" s="87">
        <v>91</v>
      </c>
      <c r="K17" s="87">
        <v>309</v>
      </c>
      <c r="L17" s="87">
        <v>123</v>
      </c>
      <c r="M17" s="3"/>
    </row>
    <row r="18" spans="1:13" x14ac:dyDescent="0.2">
      <c r="D18" s="2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7">
        <f>A17+1</f>
        <v>5</v>
      </c>
      <c r="B19" s="5" t="s">
        <v>11</v>
      </c>
      <c r="C19" s="5" t="s">
        <v>33</v>
      </c>
      <c r="D19" s="2">
        <f>SUM(E19:L19)</f>
        <v>1051</v>
      </c>
      <c r="E19" s="84">
        <v>91</v>
      </c>
      <c r="F19" s="84">
        <v>196</v>
      </c>
      <c r="G19" s="84">
        <v>191</v>
      </c>
      <c r="H19" s="84">
        <v>14</v>
      </c>
      <c r="I19" s="84">
        <v>64</v>
      </c>
      <c r="J19" s="84">
        <v>75</v>
      </c>
      <c r="K19" s="84">
        <v>299</v>
      </c>
      <c r="L19" s="84">
        <v>121</v>
      </c>
      <c r="M19" s="2"/>
    </row>
    <row r="20" spans="1:13" x14ac:dyDescent="0.2">
      <c r="A20" s="7">
        <f t="shared" ref="A20:A28" si="0">A19+1</f>
        <v>6</v>
      </c>
      <c r="B20" s="5" t="s">
        <v>11</v>
      </c>
      <c r="C20" s="5" t="s">
        <v>34</v>
      </c>
      <c r="D20" s="2">
        <f>SUM(E20:L20)</f>
        <v>6675</v>
      </c>
      <c r="E20" s="84">
        <v>262</v>
      </c>
      <c r="F20" s="84">
        <v>577</v>
      </c>
      <c r="G20" s="84">
        <v>722</v>
      </c>
      <c r="H20" s="84">
        <v>149</v>
      </c>
      <c r="I20" s="84">
        <v>91</v>
      </c>
      <c r="J20" s="84">
        <v>429</v>
      </c>
      <c r="K20" s="84">
        <v>2107</v>
      </c>
      <c r="L20" s="84">
        <v>2338</v>
      </c>
      <c r="M20" s="2"/>
    </row>
    <row r="21" spans="1:13" x14ac:dyDescent="0.2">
      <c r="A21" s="7">
        <f t="shared" si="0"/>
        <v>7</v>
      </c>
      <c r="B21" s="5" t="s">
        <v>11</v>
      </c>
      <c r="C21" s="5" t="s">
        <v>35</v>
      </c>
      <c r="D21" s="2">
        <f>SUM(E21:L21)</f>
        <v>26536</v>
      </c>
      <c r="E21" s="84">
        <v>1573</v>
      </c>
      <c r="F21" s="84">
        <v>4215</v>
      </c>
      <c r="G21" s="84">
        <v>9148</v>
      </c>
      <c r="H21" s="84">
        <v>665</v>
      </c>
      <c r="I21" s="84">
        <v>719</v>
      </c>
      <c r="J21" s="84">
        <v>783</v>
      </c>
      <c r="K21" s="84">
        <v>4466</v>
      </c>
      <c r="L21" s="84">
        <v>4967</v>
      </c>
      <c r="M21" s="2"/>
    </row>
    <row r="22" spans="1:13" x14ac:dyDescent="0.2">
      <c r="A22" s="7">
        <f t="shared" si="0"/>
        <v>8</v>
      </c>
      <c r="B22" s="5" t="s">
        <v>11</v>
      </c>
      <c r="C22" s="13" t="s">
        <v>24</v>
      </c>
      <c r="D22" s="14">
        <f t="shared" ref="D22:K22" si="1">D13/D14</f>
        <v>4.4400000000000004</v>
      </c>
      <c r="E22" s="14">
        <f>E13/E14</f>
        <v>4.32</v>
      </c>
      <c r="F22" s="14">
        <f t="shared" si="1"/>
        <v>4.3499999999999996</v>
      </c>
      <c r="G22" s="14">
        <f>G13/G14</f>
        <v>2.69</v>
      </c>
      <c r="H22" s="14">
        <f t="shared" si="1"/>
        <v>2.68</v>
      </c>
      <c r="I22" s="14">
        <f>I13/I14</f>
        <v>6.7</v>
      </c>
      <c r="J22" s="79">
        <f>J13/J14</f>
        <v>8.31</v>
      </c>
      <c r="K22" s="14">
        <f t="shared" si="1"/>
        <v>4.5</v>
      </c>
      <c r="L22" s="79">
        <f>L13/L14</f>
        <v>2.9</v>
      </c>
      <c r="M22" s="14"/>
    </row>
    <row r="23" spans="1:13" x14ac:dyDescent="0.2">
      <c r="A23" s="7">
        <f t="shared" si="0"/>
        <v>9</v>
      </c>
      <c r="B23" s="5" t="s">
        <v>11</v>
      </c>
      <c r="C23" s="15" t="s">
        <v>39</v>
      </c>
      <c r="D23" s="2"/>
      <c r="E23" s="2">
        <f>IF(ISERROR(E14/E17)," ",(E14/E17))</f>
        <v>16</v>
      </c>
      <c r="F23" s="2">
        <f t="shared" ref="F23:L23" si="2">IF(ISERROR(F14/F17)," ",(F14/F17))</f>
        <v>18</v>
      </c>
      <c r="G23" s="2">
        <f>IF(ISERROR(G14/G17)," ",(G14/G17))</f>
        <v>41</v>
      </c>
      <c r="H23" s="2">
        <f t="shared" si="2"/>
        <v>107</v>
      </c>
      <c r="I23" s="2">
        <f>IF(ISERROR(I14/I17)," ",(I14/I17))</f>
        <v>26</v>
      </c>
      <c r="J23" s="2">
        <f t="shared" si="2"/>
        <v>30</v>
      </c>
      <c r="K23" s="2">
        <f t="shared" si="2"/>
        <v>20</v>
      </c>
      <c r="L23" s="2">
        <f t="shared" si="2"/>
        <v>52</v>
      </c>
      <c r="M23" s="2"/>
    </row>
    <row r="24" spans="1:13" x14ac:dyDescent="0.2">
      <c r="A24" s="7">
        <f t="shared" si="0"/>
        <v>10</v>
      </c>
      <c r="B24" s="5" t="s">
        <v>11</v>
      </c>
      <c r="C24" s="13" t="s">
        <v>40</v>
      </c>
      <c r="D24" s="79">
        <f t="shared" ref="D24:L24" si="3">IF(ISERROR(D13/D17)," ",(D13/D17))</f>
        <v>125.65</v>
      </c>
      <c r="E24" s="79">
        <f>IF(ISERROR(E13/E17)," ",(E13/E17))</f>
        <v>68.78</v>
      </c>
      <c r="F24" s="79">
        <f t="shared" si="3"/>
        <v>78.37</v>
      </c>
      <c r="G24" s="79">
        <f>IF(ISERROR(G13/G17)," ",(G13/G17))</f>
        <v>111.21</v>
      </c>
      <c r="H24" s="79">
        <f t="shared" si="3"/>
        <v>285.87</v>
      </c>
      <c r="I24" s="79">
        <f>IF(ISERROR(I13/I17)," ",(I13/I17))</f>
        <v>174.21</v>
      </c>
      <c r="J24" s="79">
        <f t="shared" si="3"/>
        <v>248.73</v>
      </c>
      <c r="K24" s="79">
        <f t="shared" si="3"/>
        <v>88.95</v>
      </c>
      <c r="L24" s="79">
        <f t="shared" si="3"/>
        <v>150.94</v>
      </c>
      <c r="M24" s="14"/>
    </row>
    <row r="25" spans="1:13" x14ac:dyDescent="0.2">
      <c r="A25" s="7">
        <f>A24+1</f>
        <v>11</v>
      </c>
      <c r="C25" s="13" t="s">
        <v>71</v>
      </c>
      <c r="D25" s="1">
        <f>SUM(E25:L25)</f>
        <v>121526</v>
      </c>
      <c r="E25" s="1">
        <f>IF(ISERROR(E13*E19/E17)," ",(E13*E19/E17))</f>
        <v>6259</v>
      </c>
      <c r="F25" s="1">
        <f t="shared" ref="F25:L25" si="4">IF(ISERROR(F13*F19/F17)," ",(F13*F19/F17))</f>
        <v>15360</v>
      </c>
      <c r="G25" s="1">
        <f>IF(ISERROR(G13*G19/G17)," ",(G13*G19/G17))</f>
        <v>21241</v>
      </c>
      <c r="H25" s="1">
        <f t="shared" si="4"/>
        <v>4002</v>
      </c>
      <c r="I25" s="1">
        <f>IF(ISERROR(I13*I19/I17)," ",(I13*I19/I17))</f>
        <v>11149</v>
      </c>
      <c r="J25" s="1">
        <f t="shared" si="4"/>
        <v>18654</v>
      </c>
      <c r="K25" s="1">
        <f t="shared" si="4"/>
        <v>26597</v>
      </c>
      <c r="L25" s="1">
        <f t="shared" si="4"/>
        <v>18264</v>
      </c>
      <c r="M25" s="1"/>
    </row>
    <row r="26" spans="1:13" x14ac:dyDescent="0.2">
      <c r="A26" s="7">
        <f t="shared" si="0"/>
        <v>12</v>
      </c>
      <c r="B26" s="5" t="s">
        <v>11</v>
      </c>
      <c r="C26" s="13" t="s">
        <v>41</v>
      </c>
      <c r="D26" s="16">
        <f>D25/D21</f>
        <v>4.5796999999999999</v>
      </c>
      <c r="E26" s="89">
        <f>IF(ISERROR(E25/E21)," ",(E25/E21))</f>
        <v>3.9790000000000001</v>
      </c>
      <c r="F26" s="89">
        <f t="shared" ref="F26:L26" si="5">IF(ISERROR(F25/F21)," ",(F25/F21))</f>
        <v>3.6440999999999999</v>
      </c>
      <c r="G26" s="89">
        <f t="shared" si="5"/>
        <v>2.3218999999999999</v>
      </c>
      <c r="H26" s="89">
        <f t="shared" si="5"/>
        <v>6.0179999999999998</v>
      </c>
      <c r="I26" s="89">
        <f t="shared" si="5"/>
        <v>15.5063</v>
      </c>
      <c r="J26" s="89">
        <f t="shared" si="5"/>
        <v>23.823799999999999</v>
      </c>
      <c r="K26" s="89">
        <f t="shared" si="5"/>
        <v>5.9554</v>
      </c>
      <c r="L26" s="89">
        <f t="shared" si="5"/>
        <v>3.6770999999999998</v>
      </c>
      <c r="M26" s="16"/>
    </row>
    <row r="27" spans="1:13" x14ac:dyDescent="0.2">
      <c r="A27" s="7">
        <f t="shared" si="0"/>
        <v>13</v>
      </c>
      <c r="C27" s="5" t="s">
        <v>14</v>
      </c>
      <c r="D27" s="17">
        <f>SUM(E27:L27)</f>
        <v>1</v>
      </c>
      <c r="E27" s="26">
        <f>E20/$D20</f>
        <v>3.925E-2</v>
      </c>
      <c r="F27" s="26">
        <f t="shared" ref="F27:K27" si="6">F20/$D20</f>
        <v>8.6440000000000003E-2</v>
      </c>
      <c r="G27" s="26">
        <f>G20/$D20</f>
        <v>0.10816000000000001</v>
      </c>
      <c r="H27" s="26">
        <f t="shared" si="6"/>
        <v>2.232E-2</v>
      </c>
      <c r="I27" s="26">
        <f>I20/$D20</f>
        <v>1.363E-2</v>
      </c>
      <c r="J27" s="26">
        <f>J20/$D20</f>
        <v>6.4269999999999994E-2</v>
      </c>
      <c r="K27" s="26">
        <f t="shared" si="6"/>
        <v>0.31566</v>
      </c>
      <c r="L27" s="26">
        <f>L20/$D20</f>
        <v>0.35026000000000002</v>
      </c>
      <c r="M27" s="17"/>
    </row>
    <row r="28" spans="1:13" x14ac:dyDescent="0.2">
      <c r="A28" s="7">
        <f t="shared" si="0"/>
        <v>14</v>
      </c>
      <c r="B28" s="5" t="s">
        <v>11</v>
      </c>
      <c r="C28" s="5" t="s">
        <v>15</v>
      </c>
      <c r="D28" s="18">
        <f>SUM(E28:L28)</f>
        <v>5.7670000000000003</v>
      </c>
      <c r="E28" s="89">
        <f t="shared" ref="E28:L28" si="7">IF(ISERROR(E26*E27)," ",(E26*E27))</f>
        <v>0.15620000000000001</v>
      </c>
      <c r="F28" s="89">
        <f t="shared" si="7"/>
        <v>0.315</v>
      </c>
      <c r="G28" s="89">
        <f t="shared" si="7"/>
        <v>0.25109999999999999</v>
      </c>
      <c r="H28" s="89">
        <f t="shared" si="7"/>
        <v>0.1343</v>
      </c>
      <c r="I28" s="89">
        <f t="shared" si="7"/>
        <v>0.2114</v>
      </c>
      <c r="J28" s="89">
        <f t="shared" si="7"/>
        <v>1.5311999999999999</v>
      </c>
      <c r="K28" s="89">
        <f t="shared" si="7"/>
        <v>1.8798999999999999</v>
      </c>
      <c r="L28" s="89">
        <f t="shared" si="7"/>
        <v>1.2879</v>
      </c>
      <c r="M28" s="16"/>
    </row>
    <row r="29" spans="1:13" x14ac:dyDescent="0.2">
      <c r="D29" s="18"/>
      <c r="E29" s="2"/>
      <c r="F29" s="16"/>
      <c r="G29" s="16"/>
      <c r="H29" s="16"/>
      <c r="I29" s="16"/>
      <c r="J29" s="16"/>
      <c r="K29" s="2"/>
      <c r="L29" s="2"/>
      <c r="M29" s="16"/>
    </row>
    <row r="30" spans="1:13" x14ac:dyDescent="0.2">
      <c r="B30" s="5" t="s">
        <v>82</v>
      </c>
    </row>
    <row r="32" spans="1:13" x14ac:dyDescent="0.2">
      <c r="F32" s="5" t="str">
        <f t="shared" ref="F32:K32" si="8">IF(F17&gt;F15,"CHECK","")</f>
        <v/>
      </c>
      <c r="H32" s="5" t="str">
        <f t="shared" si="8"/>
        <v/>
      </c>
      <c r="K32" s="5" t="str">
        <f t="shared" si="8"/>
        <v/>
      </c>
    </row>
    <row r="33" spans="3:12" x14ac:dyDescent="0.2">
      <c r="C33" s="5" t="s">
        <v>48</v>
      </c>
      <c r="D33" s="60"/>
      <c r="E33" s="78"/>
      <c r="F33" s="78">
        <f t="shared" ref="F33:L33" si="9">(F15/F17)-1</f>
        <v>4.7999999999999996E-3</v>
      </c>
      <c r="G33" s="78">
        <f t="shared" si="9"/>
        <v>0</v>
      </c>
      <c r="H33" s="78">
        <f t="shared" si="9"/>
        <v>1.1333</v>
      </c>
      <c r="I33" s="78">
        <f t="shared" si="9"/>
        <v>0</v>
      </c>
      <c r="J33" s="78">
        <f t="shared" si="9"/>
        <v>0.1978</v>
      </c>
      <c r="K33" s="78">
        <f t="shared" si="9"/>
        <v>1.9400000000000001E-2</v>
      </c>
      <c r="L33" s="78">
        <f t="shared" si="9"/>
        <v>8.0999999999999996E-3</v>
      </c>
    </row>
    <row r="34" spans="3:12" x14ac:dyDescent="0.2">
      <c r="C34" s="5" t="s">
        <v>96</v>
      </c>
      <c r="E34" s="92"/>
      <c r="F34" s="92">
        <f t="shared" ref="F34:L34" si="10">+F14/F15</f>
        <v>17.899999999999999</v>
      </c>
      <c r="G34" s="92">
        <f t="shared" si="10"/>
        <v>41.3</v>
      </c>
      <c r="H34" s="92">
        <f t="shared" si="10"/>
        <v>50</v>
      </c>
      <c r="I34" s="92">
        <f t="shared" si="10"/>
        <v>26</v>
      </c>
      <c r="J34" s="92">
        <f t="shared" si="10"/>
        <v>25</v>
      </c>
      <c r="K34" s="92">
        <f t="shared" si="10"/>
        <v>19.399999999999999</v>
      </c>
      <c r="L34" s="92">
        <f t="shared" si="10"/>
        <v>51.6</v>
      </c>
    </row>
    <row r="35" spans="3:12" x14ac:dyDescent="0.2">
      <c r="C35" s="5" t="s">
        <v>97</v>
      </c>
      <c r="E35" s="92"/>
      <c r="F35" s="92">
        <f t="shared" ref="F35:L35" si="11">+F14/F17</f>
        <v>18</v>
      </c>
      <c r="G35" s="92">
        <f t="shared" si="11"/>
        <v>41.3</v>
      </c>
      <c r="H35" s="92">
        <f t="shared" si="11"/>
        <v>106.7</v>
      </c>
      <c r="I35" s="92">
        <f t="shared" si="11"/>
        <v>26</v>
      </c>
      <c r="J35" s="92">
        <f t="shared" si="11"/>
        <v>29.9</v>
      </c>
      <c r="K35" s="92">
        <f t="shared" si="11"/>
        <v>19.8</v>
      </c>
      <c r="L35" s="92">
        <f t="shared" si="11"/>
        <v>52</v>
      </c>
    </row>
  </sheetData>
  <sheetProtection algorithmName="SHA-512" hashValue="dp5kI8XgIBpWmFjyRwqjlGUb4FW4hl9Oc6Rq6dCkS541BU5Ke/q5G9ehYxFNhuTmHL9prPA9dLDpzcRHXIqCIw==" saltValue="zHS/3jvpVrOzMnkOJM6KHw==" spinCount="100000" sheet="1" objects="1" scenarios="1"/>
  <conditionalFormatting sqref="D33:L33">
    <cfRule type="cellIs" dxfId="1" priority="1" operator="lessThan">
      <formula>0</formula>
    </cfRule>
    <cfRule type="cellIs" dxfId="0" priority="2" operator="greaterThan">
      <formula>0.1</formula>
    </cfRule>
  </conditionalFormatting>
  <pageMargins left="0.2" right="0.2" top="0.75" bottom="0.75" header="0.3" footer="0.3"/>
  <pageSetup orientation="landscape" r:id="rId1"/>
  <ignoredErrors>
    <ignoredError sqref="D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Chart for Order</vt:lpstr>
      <vt:lpstr>Part 121</vt:lpstr>
      <vt:lpstr>Part 135</vt:lpstr>
      <vt:lpstr>Seaplane</vt:lpstr>
      <vt:lpstr>'Part 135'!Print_Titles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2020-11-18T16:04:41Z</dcterms:modified>
</cp:coreProperties>
</file>