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hidePivotFieldList="1" defaultThemeVersion="124226"/>
  <workbookProtection workbookAlgorithmName="SHA-512" workbookHashValue="xR+WM7pJdA+p+gL6vX1ElEM1KTQ72xxktIXAgo3nlOSJZzGys1tYowKe6pdBvUjSuwvxZ2lZko5eoZOLEBLDGw==" workbookSaltValue="n2V7Z55e4USPK9dOab7Fmw==" workbookSpinCount="100000" lockStructure="1"/>
  <bookViews>
    <workbookView xWindow="240" yWindow="408" windowWidth="14808" windowHeight="7716" tabRatio="908" firstSheet="4" activeTab="10"/>
  </bookViews>
  <sheets>
    <sheet name="Appendix B-135 2019" sheetId="33" r:id="rId1"/>
    <sheet name="2019 Regression" sheetId="62" state="hidden" r:id="rId2"/>
    <sheet name="Revised 2020 Regression" sheetId="63" state="hidden" r:id="rId3"/>
    <sheet name="Appendix C-135 2019" sheetId="29" r:id="rId4"/>
    <sheet name="Appendix D-135 2019" sheetId="28" r:id="rId5"/>
    <sheet name="Appendix D-2-135 2019" sheetId="27" r:id="rId6"/>
    <sheet name="Appendix E-135 2019" sheetId="22" r:id="rId7"/>
    <sheet name="Appendix F-135 2019" sheetId="19" r:id="rId8"/>
    <sheet name="Appendix G 2019" sheetId="16" r:id="rId9"/>
    <sheet name="2019 Circuity Table" sheetId="48" r:id="rId10"/>
    <sheet name="2019Mainline Deps for Exclusion" sheetId="37" r:id="rId11"/>
  </sheets>
  <definedNames>
    <definedName name="_xlnm._FilterDatabase" localSheetId="10" hidden="1">'2019Mainline Deps for Exclusion'!$G$6:$G$426</definedName>
    <definedName name="_xlnm.Extract" localSheetId="10">'2019Mainline Deps for Exclusion'!$M$6</definedName>
    <definedName name="_xlnm.Print_Area" localSheetId="0">'Appendix B-135 2019'!$B$1:$L$29</definedName>
    <definedName name="_xlnm.Print_Area" localSheetId="6">'Appendix E-135 2019'!$A$1:$G$75</definedName>
    <definedName name="_xlnm.Print_Titles" localSheetId="4">'Appendix D-135 2019'!$A:$E</definedName>
    <definedName name="_xlnm.Print_Titles" localSheetId="5">'Appendix D-2-135 2019'!$A:$E</definedName>
  </definedNames>
  <calcPr calcId="171027"/>
</workbook>
</file>

<file path=xl/calcChain.xml><?xml version="1.0" encoding="utf-8"?>
<calcChain xmlns="http://schemas.openxmlformats.org/spreadsheetml/2006/main">
  <c r="J57" i="28" l="1"/>
  <c r="J56" i="28"/>
  <c r="J50" i="28"/>
  <c r="J58" i="28" s="1"/>
  <c r="J41" i="28"/>
  <c r="J40" i="28"/>
  <c r="J34" i="28"/>
  <c r="J43" i="28" s="1"/>
  <c r="J21" i="28"/>
  <c r="J15" i="28"/>
  <c r="J11" i="28"/>
  <c r="J23" i="27"/>
  <c r="J24" i="27"/>
  <c r="J25" i="27"/>
  <c r="J26" i="27"/>
  <c r="J27" i="27" s="1"/>
  <c r="J31" i="27"/>
  <c r="J32" i="27"/>
  <c r="J33" i="27"/>
  <c r="F12" i="22"/>
  <c r="F13" i="22"/>
  <c r="F14" i="22"/>
  <c r="F15" i="22"/>
  <c r="F16" i="22"/>
  <c r="F17" i="22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K17" i="33"/>
  <c r="J59" i="28" l="1"/>
  <c r="J55" i="28"/>
  <c r="J39" i="28"/>
  <c r="J42" i="28"/>
  <c r="J23" i="28"/>
  <c r="J24" i="28" s="1"/>
  <c r="J25" i="28" s="1"/>
  <c r="J22" i="28"/>
  <c r="D19" i="29" l="1"/>
  <c r="D18" i="29"/>
  <c r="D17" i="29"/>
  <c r="D16" i="29"/>
  <c r="D15" i="29"/>
  <c r="D14" i="29"/>
  <c r="D13" i="29"/>
  <c r="D12" i="29"/>
  <c r="O34" i="28"/>
  <c r="T21" i="28"/>
  <c r="T22" i="28" s="1"/>
  <c r="T23" i="27"/>
  <c r="T24" i="27"/>
  <c r="T25" i="27"/>
  <c r="T26" i="27"/>
  <c r="T27" i="27" s="1"/>
  <c r="T31" i="27"/>
  <c r="T32" i="27"/>
  <c r="T33" i="27"/>
  <c r="T56" i="28"/>
  <c r="T57" i="28"/>
  <c r="T50" i="28"/>
  <c r="T58" i="28" s="1"/>
  <c r="T40" i="28"/>
  <c r="T41" i="28"/>
  <c r="T34" i="28"/>
  <c r="T39" i="28" s="1"/>
  <c r="T15" i="28"/>
  <c r="T11" i="28"/>
  <c r="T59" i="28" l="1"/>
  <c r="T55" i="28"/>
  <c r="T42" i="28"/>
  <c r="T43" i="28"/>
  <c r="T23" i="28"/>
  <c r="T24" i="28" s="1"/>
  <c r="T25" i="28" s="1"/>
  <c r="H7" i="37"/>
  <c r="H8" i="3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3" i="37"/>
  <c r="H104" i="37"/>
  <c r="H105" i="37"/>
  <c r="H106" i="37"/>
  <c r="H107" i="37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31" i="37"/>
  <c r="H132" i="37"/>
  <c r="H133" i="37"/>
  <c r="H134" i="37"/>
  <c r="H135" i="37"/>
  <c r="H136" i="37"/>
  <c r="H137" i="37"/>
  <c r="H138" i="37"/>
  <c r="H139" i="37"/>
  <c r="H140" i="37"/>
  <c r="H141" i="37"/>
  <c r="H142" i="37"/>
  <c r="H143" i="37"/>
  <c r="H144" i="37"/>
  <c r="H145" i="37"/>
  <c r="H146" i="37"/>
  <c r="H147" i="37"/>
  <c r="H148" i="37"/>
  <c r="H149" i="37"/>
  <c r="H150" i="37"/>
  <c r="H151" i="37"/>
  <c r="H152" i="37"/>
  <c r="H153" i="37"/>
  <c r="H154" i="37"/>
  <c r="H155" i="37"/>
  <c r="H156" i="37"/>
  <c r="H157" i="37"/>
  <c r="H158" i="37"/>
  <c r="H159" i="37"/>
  <c r="H160" i="37"/>
  <c r="H161" i="37"/>
  <c r="H162" i="37"/>
  <c r="H163" i="37"/>
  <c r="H164" i="37"/>
  <c r="H165" i="37"/>
  <c r="H166" i="37"/>
  <c r="H167" i="37"/>
  <c r="H168" i="37"/>
  <c r="H169" i="37"/>
  <c r="H170" i="37"/>
  <c r="H171" i="37"/>
  <c r="H172" i="37"/>
  <c r="H173" i="37"/>
  <c r="H174" i="37"/>
  <c r="H175" i="37"/>
  <c r="H176" i="37"/>
  <c r="H177" i="37"/>
  <c r="H178" i="37"/>
  <c r="H179" i="37"/>
  <c r="H180" i="37"/>
  <c r="H181" i="37"/>
  <c r="H182" i="37"/>
  <c r="H183" i="37"/>
  <c r="H184" i="37"/>
  <c r="H185" i="37"/>
  <c r="H186" i="37"/>
  <c r="H187" i="37"/>
  <c r="H188" i="37"/>
  <c r="H189" i="37"/>
  <c r="H190" i="37"/>
  <c r="H191" i="37"/>
  <c r="H192" i="37"/>
  <c r="H193" i="37"/>
  <c r="H194" i="37"/>
  <c r="H195" i="37"/>
  <c r="H196" i="37"/>
  <c r="H197" i="37"/>
  <c r="H198" i="37"/>
  <c r="H199" i="37"/>
  <c r="H200" i="37"/>
  <c r="H201" i="37"/>
  <c r="H202" i="37"/>
  <c r="H203" i="37"/>
  <c r="H204" i="37"/>
  <c r="H205" i="37"/>
  <c r="H206" i="37"/>
  <c r="H207" i="37"/>
  <c r="H208" i="37"/>
  <c r="H209" i="37"/>
  <c r="H210" i="37"/>
  <c r="H211" i="37"/>
  <c r="H212" i="37"/>
  <c r="H213" i="37"/>
  <c r="H214" i="37"/>
  <c r="H215" i="37"/>
  <c r="H216" i="37"/>
  <c r="H217" i="37"/>
  <c r="H218" i="37"/>
  <c r="H219" i="37"/>
  <c r="H220" i="37"/>
  <c r="H221" i="37"/>
  <c r="H222" i="37"/>
  <c r="H223" i="37"/>
  <c r="H224" i="37"/>
  <c r="H225" i="37"/>
  <c r="H226" i="37"/>
  <c r="H227" i="37"/>
  <c r="H228" i="37"/>
  <c r="H229" i="37"/>
  <c r="H230" i="37"/>
  <c r="H231" i="37"/>
  <c r="H232" i="37"/>
  <c r="H233" i="37"/>
  <c r="H234" i="37"/>
  <c r="H235" i="37"/>
  <c r="H236" i="37"/>
  <c r="H237" i="37"/>
  <c r="H238" i="37"/>
  <c r="H239" i="37"/>
  <c r="H240" i="37"/>
  <c r="H241" i="37"/>
  <c r="H242" i="37"/>
  <c r="H243" i="37"/>
  <c r="H244" i="37"/>
  <c r="H245" i="37"/>
  <c r="H246" i="37"/>
  <c r="H247" i="37"/>
  <c r="H248" i="37"/>
  <c r="H249" i="37"/>
  <c r="H250" i="37"/>
  <c r="H251" i="37"/>
  <c r="H252" i="37"/>
  <c r="H253" i="37"/>
  <c r="H254" i="37"/>
  <c r="H255" i="37"/>
  <c r="H256" i="37"/>
  <c r="H257" i="37"/>
  <c r="H258" i="37"/>
  <c r="H259" i="37"/>
  <c r="H260" i="37"/>
  <c r="H261" i="37"/>
  <c r="H262" i="37"/>
  <c r="H263" i="37"/>
  <c r="H264" i="37"/>
  <c r="H265" i="37"/>
  <c r="H266" i="37"/>
  <c r="H267" i="37"/>
  <c r="H268" i="37"/>
  <c r="H269" i="37"/>
  <c r="H270" i="37"/>
  <c r="H271" i="37"/>
  <c r="H272" i="37"/>
  <c r="H273" i="37"/>
  <c r="H274" i="37"/>
  <c r="H275" i="37"/>
  <c r="H276" i="37"/>
  <c r="H277" i="37"/>
  <c r="H278" i="37"/>
  <c r="H279" i="37"/>
  <c r="H280" i="37"/>
  <c r="H281" i="37"/>
  <c r="H282" i="37"/>
  <c r="H283" i="37"/>
  <c r="H284" i="37"/>
  <c r="H285" i="37"/>
  <c r="H286" i="37"/>
  <c r="H287" i="37"/>
  <c r="H288" i="37"/>
  <c r="H289" i="37"/>
  <c r="H290" i="37"/>
  <c r="H291" i="37"/>
  <c r="H292" i="37"/>
  <c r="H293" i="37"/>
  <c r="H294" i="37"/>
  <c r="H295" i="37"/>
  <c r="H296" i="37"/>
  <c r="H297" i="37"/>
  <c r="H298" i="37"/>
  <c r="H299" i="37"/>
  <c r="H300" i="37"/>
  <c r="H301" i="37"/>
  <c r="H302" i="37"/>
  <c r="H303" i="37"/>
  <c r="H304" i="37"/>
  <c r="H305" i="37"/>
  <c r="H306" i="37"/>
  <c r="H307" i="37"/>
  <c r="H308" i="37"/>
  <c r="H309" i="37"/>
  <c r="H310" i="37"/>
  <c r="H311" i="37"/>
  <c r="H312" i="37"/>
  <c r="H313" i="37"/>
  <c r="H314" i="37"/>
  <c r="H315" i="37"/>
  <c r="H316" i="37"/>
  <c r="H317" i="37"/>
  <c r="H318" i="37"/>
  <c r="H319" i="37"/>
  <c r="H320" i="37"/>
  <c r="H321" i="37"/>
  <c r="H322" i="37"/>
  <c r="H323" i="37"/>
  <c r="H324" i="37"/>
  <c r="H325" i="37"/>
  <c r="H326" i="37"/>
  <c r="H327" i="37"/>
  <c r="H328" i="37"/>
  <c r="H329" i="37"/>
  <c r="H330" i="37"/>
  <c r="H331" i="37"/>
  <c r="H332" i="37"/>
  <c r="H333" i="37"/>
  <c r="H334" i="37"/>
  <c r="H335" i="37"/>
  <c r="H336" i="37"/>
  <c r="H337" i="37"/>
  <c r="H338" i="37"/>
  <c r="H339" i="37"/>
  <c r="H340" i="37"/>
  <c r="H341" i="37"/>
  <c r="H342" i="37"/>
  <c r="H343" i="37"/>
  <c r="H344" i="37"/>
  <c r="H345" i="37"/>
  <c r="H346" i="37"/>
  <c r="H347" i="37"/>
  <c r="H348" i="37"/>
  <c r="H349" i="37"/>
  <c r="H350" i="37"/>
  <c r="H351" i="37"/>
  <c r="H352" i="37"/>
  <c r="H353" i="37"/>
  <c r="H354" i="37"/>
  <c r="H355" i="37"/>
  <c r="H356" i="37"/>
  <c r="H357" i="37"/>
  <c r="H358" i="37"/>
  <c r="H359" i="37"/>
  <c r="H360" i="37"/>
  <c r="H361" i="37"/>
  <c r="H362" i="37"/>
  <c r="H363" i="37"/>
  <c r="H364" i="37"/>
  <c r="H365" i="37"/>
  <c r="H366" i="37"/>
  <c r="H367" i="37"/>
  <c r="H368" i="37"/>
  <c r="H369" i="37"/>
  <c r="H370" i="37"/>
  <c r="H371" i="37"/>
  <c r="H372" i="37"/>
  <c r="H373" i="37"/>
  <c r="H374" i="37"/>
  <c r="H375" i="37"/>
  <c r="H376" i="37"/>
  <c r="H377" i="37"/>
  <c r="H378" i="37"/>
  <c r="H379" i="37"/>
  <c r="H380" i="37"/>
  <c r="H381" i="37"/>
  <c r="H382" i="37"/>
  <c r="H383" i="37"/>
  <c r="H384" i="37"/>
  <c r="H385" i="37"/>
  <c r="H386" i="37"/>
  <c r="H387" i="37"/>
  <c r="H388" i="37"/>
  <c r="H389" i="37"/>
  <c r="H390" i="37"/>
  <c r="H391" i="37"/>
  <c r="H392" i="37"/>
  <c r="H393" i="37"/>
  <c r="H394" i="37"/>
  <c r="H395" i="37"/>
  <c r="H396" i="37"/>
  <c r="H397" i="37"/>
  <c r="H398" i="37"/>
  <c r="H399" i="37"/>
  <c r="H400" i="37"/>
  <c r="H401" i="37"/>
  <c r="H402" i="37"/>
  <c r="H403" i="37"/>
  <c r="H404" i="37"/>
  <c r="H405" i="37"/>
  <c r="H406" i="37"/>
  <c r="H407" i="37"/>
  <c r="H408" i="37"/>
  <c r="H409" i="37"/>
  <c r="H410" i="37"/>
  <c r="H411" i="37"/>
  <c r="H412" i="37"/>
  <c r="H413" i="37"/>
  <c r="H414" i="37"/>
  <c r="H415" i="37"/>
  <c r="H416" i="37"/>
  <c r="H417" i="37"/>
  <c r="H418" i="37"/>
  <c r="H419" i="37"/>
  <c r="H420" i="37"/>
  <c r="H421" i="37"/>
  <c r="H422" i="37"/>
  <c r="H423" i="37"/>
  <c r="H424" i="37"/>
  <c r="H425" i="37"/>
  <c r="H426" i="37"/>
  <c r="H6" i="37"/>
  <c r="B3" i="37"/>
  <c r="B4" i="37"/>
  <c r="B5" i="37"/>
  <c r="B6" i="37"/>
  <c r="B8" i="37"/>
  <c r="B7" i="37"/>
  <c r="B9" i="37"/>
  <c r="B14" i="37"/>
  <c r="B12" i="37"/>
  <c r="B11" i="37"/>
  <c r="B10" i="37"/>
  <c r="B19" i="37"/>
  <c r="B15" i="37"/>
  <c r="B13" i="37"/>
  <c r="B16" i="37"/>
  <c r="B17" i="37"/>
  <c r="B18" i="37"/>
  <c r="B20" i="37"/>
  <c r="B30" i="37"/>
  <c r="B21" i="37"/>
  <c r="B23" i="37"/>
  <c r="B22" i="37"/>
  <c r="B25" i="37"/>
  <c r="B34" i="37"/>
  <c r="B24" i="37"/>
  <c r="B26" i="37"/>
  <c r="B27" i="37"/>
  <c r="B31" i="37"/>
  <c r="B29" i="37"/>
  <c r="B28" i="37"/>
  <c r="B35" i="37"/>
  <c r="B32" i="37"/>
  <c r="B33" i="37"/>
  <c r="B36" i="37"/>
  <c r="B39" i="37"/>
  <c r="B37" i="37"/>
  <c r="B40" i="37"/>
  <c r="B41" i="37"/>
  <c r="B44" i="37"/>
  <c r="B38" i="37"/>
  <c r="B45" i="37"/>
  <c r="B50" i="37"/>
  <c r="B47" i="37"/>
  <c r="B43" i="37"/>
  <c r="B46" i="37"/>
  <c r="B52" i="37"/>
  <c r="B42" i="37"/>
  <c r="B58" i="37"/>
  <c r="B48" i="37"/>
  <c r="B57" i="37"/>
  <c r="B56" i="37"/>
  <c r="B49" i="37"/>
  <c r="B53" i="37"/>
  <c r="B51" i="37"/>
  <c r="B54" i="37"/>
  <c r="B55" i="37"/>
  <c r="B2" i="37"/>
  <c r="D20" i="29" l="1"/>
  <c r="G11" i="28" l="1"/>
  <c r="F14" i="28"/>
  <c r="F13" i="28"/>
  <c r="G13" i="29" l="1"/>
  <c r="G14" i="29"/>
  <c r="G15" i="29"/>
  <c r="G16" i="29"/>
  <c r="G17" i="29"/>
  <c r="G18" i="29"/>
  <c r="G19" i="29"/>
  <c r="G20" i="29"/>
  <c r="G21" i="29"/>
  <c r="G12" i="29"/>
  <c r="K50" i="28" l="1"/>
  <c r="S34" i="28"/>
  <c r="G33" i="27" l="1"/>
  <c r="H33" i="27"/>
  <c r="I33" i="27"/>
  <c r="K33" i="27"/>
  <c r="L33" i="27"/>
  <c r="M33" i="27"/>
  <c r="N33" i="27"/>
  <c r="O33" i="27"/>
  <c r="P33" i="27"/>
  <c r="Q33" i="27"/>
  <c r="R33" i="27"/>
  <c r="S33" i="27"/>
  <c r="U33" i="27"/>
  <c r="O22" i="27" l="1"/>
  <c r="P22" i="27"/>
  <c r="Q22" i="27"/>
  <c r="N22" i="27"/>
  <c r="S11" i="28"/>
  <c r="S15" i="28"/>
  <c r="H21" i="28"/>
  <c r="I21" i="28"/>
  <c r="I22" i="28" s="1"/>
  <c r="K21" i="28"/>
  <c r="K22" i="28" s="1"/>
  <c r="L21" i="28"/>
  <c r="L22" i="28" s="1"/>
  <c r="M21" i="28"/>
  <c r="N21" i="28"/>
  <c r="N22" i="28" s="1"/>
  <c r="O21" i="28"/>
  <c r="P21" i="28"/>
  <c r="P22" i="28" s="1"/>
  <c r="Q21" i="28"/>
  <c r="Q22" i="28" s="1"/>
  <c r="R21" i="28"/>
  <c r="S21" i="28"/>
  <c r="S22" i="28" s="1"/>
  <c r="U21" i="28"/>
  <c r="H34" i="28"/>
  <c r="H43" i="28" s="1"/>
  <c r="I34" i="28"/>
  <c r="I39" i="28" s="1"/>
  <c r="K34" i="28"/>
  <c r="K39" i="28" s="1"/>
  <c r="L34" i="28"/>
  <c r="L39" i="28" s="1"/>
  <c r="M34" i="28"/>
  <c r="M39" i="28" s="1"/>
  <c r="N34" i="28"/>
  <c r="N43" i="28" s="1"/>
  <c r="O43" i="28"/>
  <c r="P34" i="28"/>
  <c r="P39" i="28" s="1"/>
  <c r="Q34" i="28"/>
  <c r="Q39" i="28" s="1"/>
  <c r="R34" i="28"/>
  <c r="R39" i="28" s="1"/>
  <c r="S39" i="28"/>
  <c r="U34" i="28"/>
  <c r="U39" i="28" s="1"/>
  <c r="H40" i="28"/>
  <c r="I40" i="28"/>
  <c r="K40" i="28"/>
  <c r="L40" i="28"/>
  <c r="M40" i="28"/>
  <c r="N40" i="28"/>
  <c r="O40" i="28"/>
  <c r="P40" i="28"/>
  <c r="Q40" i="28"/>
  <c r="R40" i="28"/>
  <c r="S40" i="28"/>
  <c r="U40" i="28"/>
  <c r="H41" i="28"/>
  <c r="I41" i="28"/>
  <c r="K41" i="28"/>
  <c r="L41" i="28"/>
  <c r="M41" i="28"/>
  <c r="N41" i="28"/>
  <c r="O41" i="28"/>
  <c r="P41" i="28"/>
  <c r="Q41" i="28"/>
  <c r="R41" i="28"/>
  <c r="S41" i="28"/>
  <c r="U41" i="28"/>
  <c r="H50" i="28"/>
  <c r="H59" i="28" s="1"/>
  <c r="I50" i="28"/>
  <c r="I59" i="28" s="1"/>
  <c r="K59" i="28"/>
  <c r="L50" i="28"/>
  <c r="L58" i="28" s="1"/>
  <c r="M50" i="28"/>
  <c r="M58" i="28" s="1"/>
  <c r="N50" i="28"/>
  <c r="N55" i="28" s="1"/>
  <c r="O50" i="28"/>
  <c r="O55" i="28" s="1"/>
  <c r="P50" i="28"/>
  <c r="P55" i="28" s="1"/>
  <c r="Q50" i="28"/>
  <c r="Q55" i="28" s="1"/>
  <c r="R50" i="28"/>
  <c r="R55" i="28" s="1"/>
  <c r="S50" i="28"/>
  <c r="S55" i="28" s="1"/>
  <c r="U50" i="28"/>
  <c r="U58" i="28" s="1"/>
  <c r="H56" i="28"/>
  <c r="I56" i="28"/>
  <c r="K56" i="28"/>
  <c r="L56" i="28"/>
  <c r="M56" i="28"/>
  <c r="N56" i="28"/>
  <c r="O56" i="28"/>
  <c r="P56" i="28"/>
  <c r="Q56" i="28"/>
  <c r="R56" i="28"/>
  <c r="S56" i="28"/>
  <c r="U56" i="28"/>
  <c r="H57" i="28"/>
  <c r="I57" i="28"/>
  <c r="K57" i="28"/>
  <c r="L57" i="28"/>
  <c r="M57" i="28"/>
  <c r="N57" i="28"/>
  <c r="O57" i="28"/>
  <c r="P57" i="28"/>
  <c r="Q57" i="28"/>
  <c r="R57" i="28"/>
  <c r="S57" i="28"/>
  <c r="U57" i="28"/>
  <c r="Q43" i="28" l="1"/>
  <c r="Q42" i="28"/>
  <c r="U59" i="28"/>
  <c r="S59" i="28"/>
  <c r="S58" i="28"/>
  <c r="R58" i="28"/>
  <c r="Q58" i="28"/>
  <c r="P58" i="28"/>
  <c r="M55" i="28"/>
  <c r="L55" i="28"/>
  <c r="K55" i="28"/>
  <c r="K58" i="28"/>
  <c r="I58" i="28"/>
  <c r="H58" i="28"/>
  <c r="P43" i="28"/>
  <c r="P42" i="28"/>
  <c r="O39" i="28"/>
  <c r="O42" i="28"/>
  <c r="N42" i="28"/>
  <c r="H39" i="28"/>
  <c r="H42" i="28"/>
  <c r="M59" i="28"/>
  <c r="O58" i="28"/>
  <c r="M42" i="28"/>
  <c r="L59" i="28"/>
  <c r="N58" i="28"/>
  <c r="U42" i="28"/>
  <c r="L42" i="28"/>
  <c r="R22" i="28"/>
  <c r="U55" i="28"/>
  <c r="S42" i="28"/>
  <c r="K42" i="28"/>
  <c r="S23" i="28"/>
  <c r="S24" i="28" s="1"/>
  <c r="S25" i="28" s="1"/>
  <c r="R42" i="28"/>
  <c r="I42" i="28"/>
  <c r="R59" i="28"/>
  <c r="I55" i="28"/>
  <c r="Q59" i="28"/>
  <c r="U43" i="28"/>
  <c r="M43" i="28"/>
  <c r="O22" i="28"/>
  <c r="P59" i="28"/>
  <c r="H55" i="28"/>
  <c r="L43" i="28"/>
  <c r="O59" i="28"/>
  <c r="K43" i="28"/>
  <c r="U22" i="28"/>
  <c r="M22" i="28"/>
  <c r="N39" i="28"/>
  <c r="H22" i="28"/>
  <c r="S43" i="28"/>
  <c r="N59" i="28"/>
  <c r="R43" i="28"/>
  <c r="I43" i="28"/>
  <c r="H23" i="27" l="1"/>
  <c r="I23" i="27"/>
  <c r="K23" i="27"/>
  <c r="L23" i="27"/>
  <c r="M23" i="27"/>
  <c r="N23" i="27"/>
  <c r="O23" i="27"/>
  <c r="P23" i="27"/>
  <c r="Q23" i="27"/>
  <c r="R23" i="27"/>
  <c r="S23" i="27"/>
  <c r="U23" i="27"/>
  <c r="H24" i="27"/>
  <c r="I24" i="27"/>
  <c r="K24" i="27"/>
  <c r="L24" i="27"/>
  <c r="M24" i="27"/>
  <c r="N24" i="27"/>
  <c r="O24" i="27"/>
  <c r="P24" i="27"/>
  <c r="Q24" i="27"/>
  <c r="R24" i="27"/>
  <c r="S24" i="27"/>
  <c r="U24" i="27"/>
  <c r="H25" i="27"/>
  <c r="I25" i="27"/>
  <c r="K25" i="27"/>
  <c r="L25" i="27"/>
  <c r="M25" i="27"/>
  <c r="N25" i="27"/>
  <c r="O25" i="27"/>
  <c r="P25" i="27"/>
  <c r="Q25" i="27"/>
  <c r="R25" i="27"/>
  <c r="S25" i="27"/>
  <c r="U25" i="27"/>
  <c r="H26" i="27"/>
  <c r="H27" i="27" s="1"/>
  <c r="I26" i="27"/>
  <c r="I27" i="27" s="1"/>
  <c r="K26" i="27"/>
  <c r="K27" i="27" s="1"/>
  <c r="L26" i="27"/>
  <c r="L27" i="27" s="1"/>
  <c r="M26" i="27"/>
  <c r="M27" i="27" s="1"/>
  <c r="N26" i="27"/>
  <c r="N27" i="27" s="1"/>
  <c r="O26" i="27"/>
  <c r="O27" i="27" s="1"/>
  <c r="P26" i="27"/>
  <c r="P27" i="27" s="1"/>
  <c r="Q26" i="27"/>
  <c r="Q27" i="27" s="1"/>
  <c r="R26" i="27"/>
  <c r="R27" i="27" s="1"/>
  <c r="S26" i="27"/>
  <c r="S27" i="27" s="1"/>
  <c r="U26" i="27"/>
  <c r="U27" i="27" s="1"/>
  <c r="H31" i="27"/>
  <c r="I31" i="27"/>
  <c r="K31" i="27"/>
  <c r="L31" i="27"/>
  <c r="M31" i="27"/>
  <c r="N31" i="27"/>
  <c r="O31" i="27"/>
  <c r="P31" i="27"/>
  <c r="Q31" i="27"/>
  <c r="R31" i="27"/>
  <c r="S31" i="27"/>
  <c r="U31" i="27"/>
  <c r="H32" i="27"/>
  <c r="I32" i="27"/>
  <c r="K32" i="27"/>
  <c r="L32" i="27"/>
  <c r="M32" i="27"/>
  <c r="N32" i="27"/>
  <c r="O32" i="27"/>
  <c r="P32" i="27"/>
  <c r="Q32" i="27"/>
  <c r="R32" i="27"/>
  <c r="S32" i="27"/>
  <c r="U32" i="27"/>
  <c r="D66" i="22"/>
  <c r="L14" i="22" l="1"/>
  <c r="L19" i="22"/>
  <c r="L23" i="22"/>
  <c r="L12" i="22"/>
  <c r="L17" i="22"/>
  <c r="L24" i="22"/>
  <c r="L18" i="22"/>
  <c r="M18" i="22" s="1"/>
  <c r="M19" i="22" s="1"/>
  <c r="L20" i="22"/>
  <c r="L15" i="22"/>
  <c r="L26" i="22"/>
  <c r="L22" i="22"/>
  <c r="L16" i="22"/>
  <c r="L11" i="22"/>
  <c r="L13" i="22"/>
  <c r="L21" i="22"/>
  <c r="L25" i="22"/>
  <c r="E63" i="22"/>
  <c r="E24" i="22"/>
  <c r="E62" i="22"/>
  <c r="E22" i="22"/>
  <c r="E61" i="22"/>
  <c r="E50" i="22"/>
  <c r="E38" i="22"/>
  <c r="E18" i="22"/>
  <c r="E55" i="22"/>
  <c r="E42" i="22"/>
  <c r="E48" i="22"/>
  <c r="E34" i="22"/>
  <c r="E47" i="22"/>
  <c r="E32" i="22"/>
  <c r="E17" i="22"/>
  <c r="E40" i="22"/>
  <c r="E23" i="22"/>
  <c r="E39" i="22"/>
  <c r="E46" i="22"/>
  <c r="E31" i="22"/>
  <c r="E45" i="22"/>
  <c r="E30" i="22"/>
  <c r="E11" i="22"/>
  <c r="E44" i="22"/>
  <c r="E36" i="22"/>
  <c r="E28" i="22"/>
  <c r="E15" i="22"/>
  <c r="E59" i="22"/>
  <c r="E37" i="22"/>
  <c r="E29" i="22"/>
  <c r="E16" i="22"/>
  <c r="E60" i="22"/>
  <c r="E54" i="22"/>
  <c r="E51" i="22"/>
  <c r="E43" i="22"/>
  <c r="E35" i="22"/>
  <c r="E27" i="22"/>
  <c r="E21" i="22"/>
  <c r="E14" i="22"/>
  <c r="E58" i="22"/>
  <c r="E53" i="22"/>
  <c r="E26" i="22"/>
  <c r="E20" i="22"/>
  <c r="E13" i="22"/>
  <c r="E65" i="22"/>
  <c r="E57" i="22"/>
  <c r="E49" i="22"/>
  <c r="E41" i="22"/>
  <c r="E33" i="22"/>
  <c r="E25" i="22"/>
  <c r="E19" i="22"/>
  <c r="E12" i="22"/>
  <c r="E64" i="22"/>
  <c r="E56" i="22"/>
  <c r="E52" i="22"/>
  <c r="G34" i="28" l="1"/>
  <c r="U11" i="28"/>
  <c r="U15" i="28"/>
  <c r="U23" i="28" l="1"/>
  <c r="U24" i="28" s="1"/>
  <c r="U25" i="28" s="1"/>
  <c r="E10" i="22"/>
  <c r="F10" i="22" s="1"/>
  <c r="F11" i="22" l="1"/>
  <c r="G9" i="48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2" i="27" l="1"/>
  <c r="G50" i="28" l="1"/>
  <c r="N15" i="28"/>
  <c r="N11" i="28"/>
  <c r="N23" i="28" l="1"/>
  <c r="N24" i="28" s="1"/>
  <c r="N25" i="28" s="1"/>
  <c r="F37" i="28"/>
  <c r="F35" i="28"/>
  <c r="F40" i="28" l="1"/>
  <c r="K18" i="33" l="1"/>
  <c r="M15" i="28" l="1"/>
  <c r="M11" i="28"/>
  <c r="F19" i="27"/>
  <c r="G31" i="27"/>
  <c r="G24" i="27"/>
  <c r="T28" i="27" l="1"/>
  <c r="T29" i="27" s="1"/>
  <c r="J28" i="27"/>
  <c r="J29" i="27" s="1"/>
  <c r="M23" i="28"/>
  <c r="M24" i="28" s="1"/>
  <c r="M25" i="28" s="1"/>
  <c r="M28" i="27"/>
  <c r="M29" i="27" s="1"/>
  <c r="U28" i="27"/>
  <c r="U29" i="27" s="1"/>
  <c r="N28" i="27"/>
  <c r="N29" i="27" s="1"/>
  <c r="O28" i="27"/>
  <c r="O29" i="27" s="1"/>
  <c r="H28" i="27"/>
  <c r="H29" i="27" s="1"/>
  <c r="P28" i="27"/>
  <c r="P29" i="27" s="1"/>
  <c r="Q28" i="27"/>
  <c r="Q29" i="27" s="1"/>
  <c r="I28" i="27"/>
  <c r="I29" i="27" s="1"/>
  <c r="R28" i="27"/>
  <c r="R29" i="27" s="1"/>
  <c r="K28" i="27"/>
  <c r="K29" i="27" s="1"/>
  <c r="L28" i="27"/>
  <c r="L29" i="27" s="1"/>
  <c r="S28" i="27"/>
  <c r="S29" i="27" s="1"/>
  <c r="G23" i="27"/>
  <c r="H12" i="29"/>
  <c r="E17" i="33" s="1"/>
  <c r="G17" i="33" s="1"/>
  <c r="G25" i="27"/>
  <c r="G26" i="27"/>
  <c r="G27" i="27" s="1"/>
  <c r="F53" i="28" l="1"/>
  <c r="F51" i="28"/>
  <c r="F49" i="28"/>
  <c r="Q5" i="28"/>
  <c r="G6" i="27" s="1"/>
  <c r="O6" i="27" s="1"/>
  <c r="L5" i="28"/>
  <c r="H11" i="28"/>
  <c r="G15" i="28"/>
  <c r="H15" i="28"/>
  <c r="G21" i="28"/>
  <c r="G39" i="28"/>
  <c r="G40" i="28"/>
  <c r="G41" i="28"/>
  <c r="G42" i="28"/>
  <c r="G43" i="28"/>
  <c r="G55" i="28"/>
  <c r="G56" i="28"/>
  <c r="G57" i="28"/>
  <c r="G58" i="28"/>
  <c r="G59" i="28"/>
  <c r="R15" i="28"/>
  <c r="Q15" i="28"/>
  <c r="P15" i="28"/>
  <c r="O15" i="28"/>
  <c r="L15" i="28"/>
  <c r="K15" i="28"/>
  <c r="I15" i="28"/>
  <c r="R11" i="28"/>
  <c r="Q11" i="28"/>
  <c r="P11" i="28"/>
  <c r="O11" i="28"/>
  <c r="L11" i="28"/>
  <c r="K11" i="28"/>
  <c r="I11" i="28"/>
  <c r="A14" i="27"/>
  <c r="A15" i="27" s="1"/>
  <c r="A17" i="27" s="1"/>
  <c r="A18" i="27" s="1"/>
  <c r="A19" i="27" s="1"/>
  <c r="A20" i="27" s="1"/>
  <c r="A23" i="27" s="1"/>
  <c r="A24" i="27" s="1"/>
  <c r="A25" i="27" s="1"/>
  <c r="A26" i="27" s="1"/>
  <c r="A27" i="27" s="1"/>
  <c r="A28" i="27" s="1"/>
  <c r="A29" i="27" s="1"/>
  <c r="T26" i="28" l="1"/>
  <c r="T27" i="28" s="1"/>
  <c r="J26" i="28"/>
  <c r="J27" i="28" s="1"/>
  <c r="L23" i="28"/>
  <c r="L24" i="28" s="1"/>
  <c r="L25" i="28" s="1"/>
  <c r="O23" i="28"/>
  <c r="O24" i="28" s="1"/>
  <c r="O25" i="28" s="1"/>
  <c r="P23" i="28"/>
  <c r="P24" i="28" s="1"/>
  <c r="P25" i="28" s="1"/>
  <c r="I23" i="28"/>
  <c r="I24" i="28" s="1"/>
  <c r="I25" i="28" s="1"/>
  <c r="R23" i="28"/>
  <c r="R24" i="28" s="1"/>
  <c r="R25" i="28" s="1"/>
  <c r="Q23" i="28"/>
  <c r="Q24" i="28" s="1"/>
  <c r="Q25" i="28" s="1"/>
  <c r="K23" i="28"/>
  <c r="K24" i="28" s="1"/>
  <c r="K25" i="28" s="1"/>
  <c r="H23" i="28"/>
  <c r="H24" i="28" s="1"/>
  <c r="H25" i="28" s="1"/>
  <c r="K26" i="28"/>
  <c r="N26" i="28"/>
  <c r="N27" i="28" s="1"/>
  <c r="P26" i="28"/>
  <c r="Q26" i="28"/>
  <c r="I26" i="28"/>
  <c r="R26" i="28"/>
  <c r="L26" i="28"/>
  <c r="S26" i="28"/>
  <c r="S27" i="28" s="1"/>
  <c r="H26" i="28"/>
  <c r="M26" i="28"/>
  <c r="M27" i="28" s="1"/>
  <c r="U26" i="28"/>
  <c r="U27" i="28" s="1"/>
  <c r="O26" i="28"/>
  <c r="G28" i="27"/>
  <c r="G23" i="28"/>
  <c r="G24" i="28" s="1"/>
  <c r="G25" i="28" s="1"/>
  <c r="F56" i="28"/>
  <c r="G22" i="28"/>
  <c r="G26" i="28"/>
  <c r="L27" i="28" l="1"/>
  <c r="I27" i="28"/>
  <c r="P27" i="28"/>
  <c r="O27" i="28"/>
  <c r="R27" i="28"/>
  <c r="Q27" i="28"/>
  <c r="K27" i="28"/>
  <c r="H27" i="28"/>
  <c r="G29" i="27"/>
  <c r="F29" i="27" s="1"/>
  <c r="F28" i="27"/>
  <c r="G27" i="28"/>
  <c r="F26" i="28"/>
  <c r="C16" i="33" l="1"/>
  <c r="F27" i="28"/>
  <c r="C17" i="33" s="1"/>
  <c r="C18" i="33" l="1"/>
  <c r="C21" i="29"/>
  <c r="D21" i="29" s="1"/>
  <c r="I16" i="33"/>
  <c r="I17" i="33" l="1"/>
  <c r="L17" i="33" s="1"/>
  <c r="I18" i="33" l="1"/>
  <c r="L18" i="33" l="1"/>
  <c r="L16" i="33"/>
  <c r="M20" i="22" l="1"/>
  <c r="M21" i="22" s="1"/>
  <c r="M22" i="22" s="1"/>
  <c r="M23" i="22" s="1"/>
  <c r="M24" i="22" s="1"/>
  <c r="M25" i="22" s="1"/>
  <c r="M26" i="22" s="1"/>
  <c r="M11" i="22"/>
  <c r="M12" i="22" s="1"/>
  <c r="M13" i="22" s="1"/>
  <c r="M14" i="22" s="1"/>
  <c r="M15" i="22" s="1"/>
  <c r="M16" i="22" s="1"/>
  <c r="M17" i="22" s="1"/>
</calcChain>
</file>

<file path=xl/sharedStrings.xml><?xml version="1.0" encoding="utf-8"?>
<sst xmlns="http://schemas.openxmlformats.org/spreadsheetml/2006/main" count="2675" uniqueCount="706">
  <si>
    <t>Capacity Related Expense (CR)</t>
  </si>
  <si>
    <t>Direct Expense, Includes Fuel</t>
  </si>
  <si>
    <t>Indirect Expense</t>
  </si>
  <si>
    <t>CR Markup</t>
  </si>
  <si>
    <t>By Aircraft Type</t>
  </si>
  <si>
    <t>Less Psgr. Liability Insurance</t>
  </si>
  <si>
    <t>Linehaul Expense Allocable to Mail</t>
  </si>
  <si>
    <t xml:space="preserve">Percentage of Eligible Mail RTMs </t>
  </si>
  <si>
    <t>Aircraft Code</t>
  </si>
  <si>
    <t>Pax RTMs</t>
  </si>
  <si>
    <t>Frt RTMs Wtd. @ 0.75</t>
  </si>
  <si>
    <t>Mail RTMs</t>
  </si>
  <si>
    <t>Total RTMs</t>
  </si>
  <si>
    <t>Aircraft Miles</t>
  </si>
  <si>
    <t>Available Ton Miles (ATMs)</t>
  </si>
  <si>
    <t>Departures Performed</t>
  </si>
  <si>
    <t>Wtd. Deps. (GTOW)</t>
  </si>
  <si>
    <t>Ton Load Factor</t>
  </si>
  <si>
    <t>Stage Length</t>
  </si>
  <si>
    <t>ATMs per Mile</t>
  </si>
  <si>
    <t>RTMs per Mile</t>
  </si>
  <si>
    <t>RTMs per Hour</t>
  </si>
  <si>
    <t>Eligible Traffic</t>
  </si>
  <si>
    <t>Scheduled + Nonscheduled Traffic</t>
  </si>
  <si>
    <t>Block Hours, T-100</t>
  </si>
  <si>
    <t>.</t>
  </si>
  <si>
    <t>System Parameters for Each Carrier</t>
  </si>
  <si>
    <t>B-1900</t>
  </si>
  <si>
    <t>Total</t>
  </si>
  <si>
    <t>Return and Tax Markup</t>
  </si>
  <si>
    <t>T-100 Seg. Mail RTMs</t>
  </si>
  <si>
    <t>T-100 Mkt. Mail RTMs</t>
  </si>
  <si>
    <t>Carrier</t>
  </si>
  <si>
    <t>Total Fuel Expense</t>
  </si>
  <si>
    <t>Total Gallons Issued</t>
  </si>
  <si>
    <t>Price per Gallon</t>
  </si>
  <si>
    <t>Eligible Fuel Expense</t>
  </si>
  <si>
    <t>Cost per Eligible RTM</t>
  </si>
  <si>
    <t>Mail RTMs, Percentage</t>
  </si>
  <si>
    <t>Cost/RTM, Wtd. By Mail RTMs</t>
  </si>
  <si>
    <t>Total Block Hours, T-100 Segment</t>
  </si>
  <si>
    <t>Total Block Hours, Schedule F-2</t>
  </si>
  <si>
    <t>Eligible Mail RTMs, T-100 Segment</t>
  </si>
  <si>
    <t>Hageland</t>
  </si>
  <si>
    <t>Bering</t>
  </si>
  <si>
    <t>Wright</t>
  </si>
  <si>
    <t>Grant</t>
  </si>
  <si>
    <t>Warbelow</t>
  </si>
  <si>
    <t>C-207</t>
  </si>
  <si>
    <t>Navajo</t>
  </si>
  <si>
    <t>Caravan</t>
  </si>
  <si>
    <t>Linehaul, Part 135</t>
  </si>
  <si>
    <t>Burn per Revenue Block Hour</t>
  </si>
  <si>
    <t>$/RTM</t>
  </si>
  <si>
    <t>Nonfuel</t>
  </si>
  <si>
    <t>Linehaul</t>
  </si>
  <si>
    <t>Actual Y</t>
  </si>
  <si>
    <t>Natural Log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</si>
  <si>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</si>
  <si>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</si>
  <si>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</si>
  <si>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</si>
  <si>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</si>
  <si>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</si>
  <si>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</si>
  <si>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</si>
  <si>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</si>
  <si>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</si>
  <si>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P-value</t>
  </si>
  <si>
    <t>Lower 95%</t>
  </si>
  <si>
    <t>Upper 95%</t>
  </si>
  <si>
    <t>X Variable 1</t>
  </si>
  <si>
    <t>Predicted Y</t>
  </si>
  <si>
    <t>Residuals</t>
  </si>
  <si>
    <t>Page 1 of 2</t>
  </si>
  <si>
    <t>Page 2 of 2</t>
  </si>
  <si>
    <t xml:space="preserve">Annual </t>
  </si>
  <si>
    <t>Increase</t>
  </si>
  <si>
    <t>(1)</t>
  </si>
  <si>
    <t>(2)</t>
  </si>
  <si>
    <t>(3)</t>
  </si>
  <si>
    <t>(4)</t>
  </si>
  <si>
    <t>(5)</t>
  </si>
  <si>
    <t>(6)</t>
  </si>
  <si>
    <t>Avg. Annual</t>
  </si>
  <si>
    <t>Change,</t>
  </si>
  <si>
    <t>Midpoint to</t>
  </si>
  <si>
    <t>Estimated</t>
  </si>
  <si>
    <t xml:space="preserve">Year Ended </t>
  </si>
  <si>
    <t xml:space="preserve">Midpoint </t>
  </si>
  <si>
    <t>Unit Cost at</t>
  </si>
  <si>
    <t>Change from</t>
  </si>
  <si>
    <t>1/</t>
  </si>
  <si>
    <t>2/</t>
  </si>
  <si>
    <t>Change</t>
  </si>
  <si>
    <t>3/</t>
  </si>
  <si>
    <t>4/</t>
  </si>
  <si>
    <t>Current</t>
  </si>
  <si>
    <t>5/</t>
  </si>
  <si>
    <t>Unit Cost per</t>
  </si>
  <si>
    <t>Revenue Ton-Mile</t>
  </si>
  <si>
    <t>Fuel</t>
  </si>
  <si>
    <t>The total is the sum of the two. The final order will reflect the most recent quarterly fuel costs available at the time.</t>
  </si>
  <si>
    <t>5/ Column 4 ÷ Column 5 less 1.</t>
  </si>
  <si>
    <t>3/ Reflects the fact that from the midpoint of the reporting period to the midpoint of the prospective</t>
  </si>
  <si>
    <t>Current Rate,</t>
  </si>
  <si>
    <t>Percent</t>
  </si>
  <si>
    <t>Circuity</t>
  </si>
  <si>
    <t>EXP(Y)</t>
  </si>
  <si>
    <t xml:space="preserve">Predicted </t>
  </si>
  <si>
    <t>Appendix F</t>
  </si>
  <si>
    <t>ADK</t>
  </si>
  <si>
    <t>ANC</t>
  </si>
  <si>
    <t>DLG</t>
  </si>
  <si>
    <t>AKN</t>
  </si>
  <si>
    <t>ADQ</t>
  </si>
  <si>
    <t>TOG</t>
  </si>
  <si>
    <t>EMK</t>
  </si>
  <si>
    <t>KSM</t>
  </si>
  <si>
    <t>ENA</t>
  </si>
  <si>
    <t>FAI</t>
  </si>
  <si>
    <t>BRW</t>
  </si>
  <si>
    <t>ANI</t>
  </si>
  <si>
    <t>SCC</t>
  </si>
  <si>
    <t>BET</t>
  </si>
  <si>
    <t>GAL</t>
  </si>
  <si>
    <t>GST</t>
  </si>
  <si>
    <t>JNU</t>
  </si>
  <si>
    <t>HOM</t>
  </si>
  <si>
    <t>CDV</t>
  </si>
  <si>
    <t>ILI</t>
  </si>
  <si>
    <t>KTN</t>
  </si>
  <si>
    <t>PSG</t>
  </si>
  <si>
    <t>SIT</t>
  </si>
  <si>
    <t>YAK</t>
  </si>
  <si>
    <t>WRG</t>
  </si>
  <si>
    <t>MCG</t>
  </si>
  <si>
    <t>OME</t>
  </si>
  <si>
    <t>OTZ</t>
  </si>
  <si>
    <t>UNK</t>
  </si>
  <si>
    <t>VDZ</t>
  </si>
  <si>
    <t>Determination of Segments Ineligible for Calculating Bush Rates,</t>
  </si>
  <si>
    <t>t Stat</t>
  </si>
  <si>
    <t>Scheduled Intra-Alaska Departures Performed with Mainline Equipment</t>
  </si>
  <si>
    <t xml:space="preserve">Total </t>
  </si>
  <si>
    <t>Deps.</t>
  </si>
  <si>
    <t>Segment</t>
  </si>
  <si>
    <t>Market</t>
  </si>
  <si>
    <t>Arctic Transportation</t>
  </si>
  <si>
    <t>Era Aviation</t>
  </si>
  <si>
    <t>Ward Air</t>
  </si>
  <si>
    <t>Determination of Which Carriers Are Included in the Class Rates</t>
  </si>
  <si>
    <t>Aircraft</t>
  </si>
  <si>
    <t>Eligible</t>
  </si>
  <si>
    <t>Cumulative</t>
  </si>
  <si>
    <t>Name</t>
  </si>
  <si>
    <t>Type</t>
  </si>
  <si>
    <r>
      <t>Circuity Markup (R6</t>
    </r>
    <r>
      <rPr>
        <sz val="10"/>
        <color theme="1"/>
        <rFont val="Calibri"/>
        <family val="2"/>
      </rPr>
      <t>÷</t>
    </r>
    <r>
      <rPr>
        <sz val="10"/>
        <color theme="1"/>
        <rFont val="Times New Roman"/>
        <family val="1"/>
      </rPr>
      <t>R7)-1</t>
    </r>
  </si>
  <si>
    <t>Appendix G</t>
  </si>
  <si>
    <t>Excluded from Calculations of the Bush Rates</t>
  </si>
  <si>
    <t>Reason for Exclusion</t>
  </si>
  <si>
    <t>X</t>
  </si>
  <si>
    <t>Ratio of Total to Revenue Block Hours</t>
  </si>
  <si>
    <t>Total Eligible RTMs, T-100 Segment</t>
  </si>
  <si>
    <t>Std. Error</t>
  </si>
  <si>
    <t>T510 Rdperformed</t>
  </si>
  <si>
    <t>Bering Air Inc.</t>
  </si>
  <si>
    <t>DUT</t>
  </si>
  <si>
    <t>SDP</t>
  </si>
  <si>
    <t>SNP</t>
  </si>
  <si>
    <t>STG</t>
  </si>
  <si>
    <t>Peninsula Airways Inc.</t>
  </si>
  <si>
    <t>CDB</t>
  </si>
  <si>
    <t>Northern Air Cargo Inc.</t>
  </si>
  <si>
    <t>PM Air, LLC</t>
  </si>
  <si>
    <t>Island Air Service</t>
  </si>
  <si>
    <t>Pacific Airways, Inc.</t>
  </si>
  <si>
    <t>Tatonduk Outfitters Limited d/b/a Everts Air Alaska and Everts Air Cargo</t>
  </si>
  <si>
    <t>EAA</t>
  </si>
  <si>
    <t>Hageland Aviation Service</t>
  </si>
  <si>
    <t>Air Excursions LLC</t>
  </si>
  <si>
    <t>Alaska Airlines Inc.</t>
  </si>
  <si>
    <t>Yute Air Aka Flight Alaska</t>
  </si>
  <si>
    <t>Lynden Air Cargo Airlines</t>
  </si>
  <si>
    <t>EDF</t>
  </si>
  <si>
    <t>Wright Air Service</t>
  </si>
  <si>
    <t>ARC</t>
  </si>
  <si>
    <t>VEE</t>
  </si>
  <si>
    <t>Empire Airlines Inc.</t>
  </si>
  <si>
    <t>Federal Express Corporation</t>
  </si>
  <si>
    <t>United Parcel Service</t>
  </si>
  <si>
    <t>Venture Travel LLC d/b/a Taquan Air Service</t>
  </si>
  <si>
    <t>Grant Aviation</t>
  </si>
  <si>
    <t>ANC OME</t>
  </si>
  <si>
    <t>OME ANC</t>
  </si>
  <si>
    <t>OME OTZ</t>
  </si>
  <si>
    <t>OTZ OME</t>
  </si>
  <si>
    <t>ADQ ANC</t>
  </si>
  <si>
    <t>AKN ANC</t>
  </si>
  <si>
    <t>ANC ADQ</t>
  </si>
  <si>
    <t>ANC AKN</t>
  </si>
  <si>
    <t>ANC ANI</t>
  </si>
  <si>
    <t>ANC BET</t>
  </si>
  <si>
    <t>ANC CDV</t>
  </si>
  <si>
    <t>ANC DLG</t>
  </si>
  <si>
    <t>ANC FAI</t>
  </si>
  <si>
    <t>ANC JNU</t>
  </si>
  <si>
    <t>BET ANC</t>
  </si>
  <si>
    <t>CDV ANC</t>
  </si>
  <si>
    <t>DLG AKN</t>
  </si>
  <si>
    <t>DLG ANC</t>
  </si>
  <si>
    <t>FAI ANC</t>
  </si>
  <si>
    <t>JNU ANC</t>
  </si>
  <si>
    <t>JNU SIT</t>
  </si>
  <si>
    <t>KTN WRG</t>
  </si>
  <si>
    <t>PSG JNU</t>
  </si>
  <si>
    <t>SIT KTN</t>
  </si>
  <si>
    <t>WRG PSG</t>
  </si>
  <si>
    <t>ANC MCG</t>
  </si>
  <si>
    <t>ANC UNK</t>
  </si>
  <si>
    <t>MCG ANC</t>
  </si>
  <si>
    <t>UNK ANC</t>
  </si>
  <si>
    <t>ANC ENA</t>
  </si>
  <si>
    <t>ANC BRW</t>
  </si>
  <si>
    <t>ANC GAL</t>
  </si>
  <si>
    <t>ANC KSM</t>
  </si>
  <si>
    <t>ANC OTZ</t>
  </si>
  <si>
    <t>BRW ANC</t>
  </si>
  <si>
    <t>BRW SCC</t>
  </si>
  <si>
    <t>GAL ANC</t>
  </si>
  <si>
    <t>OTZ ANC</t>
  </si>
  <si>
    <t>SCC BRW</t>
  </si>
  <si>
    <t>BRW FAI</t>
  </si>
  <si>
    <t>FAI SCC</t>
  </si>
  <si>
    <t>SCC FAI</t>
  </si>
  <si>
    <t>ANC EMK</t>
  </si>
  <si>
    <t>ANC TOG</t>
  </si>
  <si>
    <t>EMK ANC</t>
  </si>
  <si>
    <t>KSM ANC</t>
  </si>
  <si>
    <t>TOG ANC</t>
  </si>
  <si>
    <t>ANC HOM</t>
  </si>
  <si>
    <t>ANC SCC</t>
  </si>
  <si>
    <t>ANC VDZ</t>
  </si>
  <si>
    <t>ANI ANC</t>
  </si>
  <si>
    <t>ENA ANC</t>
  </si>
  <si>
    <t>HOM ANC</t>
  </si>
  <si>
    <t>SCC ANC</t>
  </si>
  <si>
    <t>VDZ ANC</t>
  </si>
  <si>
    <t>GST JNU</t>
  </si>
  <si>
    <t>JNU GST</t>
  </si>
  <si>
    <t>SIT JNU</t>
  </si>
  <si>
    <t>ADK ANC</t>
  </si>
  <si>
    <t>ANC ADK</t>
  </si>
  <si>
    <t>CDV YAK</t>
  </si>
  <si>
    <t>JNU KTN</t>
  </si>
  <si>
    <t>JNU PSG</t>
  </si>
  <si>
    <t>JNU YAK</t>
  </si>
  <si>
    <t>KTN JNU</t>
  </si>
  <si>
    <t>KTN SIT</t>
  </si>
  <si>
    <t>PSG WRG</t>
  </si>
  <si>
    <t>WRG KTN</t>
  </si>
  <si>
    <t>YAK CDV</t>
  </si>
  <si>
    <t>YAK JNU</t>
  </si>
  <si>
    <t>BET EDF</t>
  </si>
  <si>
    <t>OTZ SCC</t>
  </si>
  <si>
    <t>ANC ANC</t>
  </si>
  <si>
    <t>ANC SIT</t>
  </si>
  <si>
    <t>T130 Rpax</t>
  </si>
  <si>
    <t>T239 Usmail Lbs</t>
  </si>
  <si>
    <t>CPG</t>
  </si>
  <si>
    <t>40-Mile Air</t>
  </si>
  <si>
    <t>Alaska Central Express</t>
  </si>
  <si>
    <t>Frontier Flying Service</t>
  </si>
  <si>
    <t>Iliamna Air Taxi</t>
  </si>
  <si>
    <t>Katmai Air</t>
  </si>
  <si>
    <t>SeaPort Airlines, Inc. d/b/a Wings of Alaska</t>
  </si>
  <si>
    <t>Servant Air Inc.</t>
  </si>
  <si>
    <t>Smokey Bay Air Inc.</t>
  </si>
  <si>
    <t>Spernak Airways Inc.</t>
  </si>
  <si>
    <t>Tanana Air Service</t>
  </si>
  <si>
    <t>Condor Flugdienst</t>
  </si>
  <si>
    <t>Delta Air Lines Inc.</t>
  </si>
  <si>
    <t>Ellis Air Taxi Inc.</t>
  </si>
  <si>
    <t>Kalinin Aviation LLC d/b/a Alaska Seaplanes</t>
  </si>
  <si>
    <t>Reeve Air Alaska, LLC</t>
  </si>
  <si>
    <t>Scott Air LLC dba Island Air Express</t>
  </si>
  <si>
    <t xml:space="preserve"> </t>
  </si>
  <si>
    <t>Costs per Revenue Block Hour</t>
  </si>
  <si>
    <t>Regression Statistics</t>
  </si>
  <si>
    <t>Multiple R</t>
  </si>
  <si>
    <t>R Square</t>
  </si>
  <si>
    <t>Adjusted R Square</t>
  </si>
  <si>
    <t>Standard Error</t>
  </si>
  <si>
    <t>Observations</t>
  </si>
  <si>
    <t>RESIDUAL OUTPUT</t>
  </si>
  <si>
    <t>Observation</t>
  </si>
  <si>
    <t>Eligible Block Hours, T-100 Segment</t>
  </si>
  <si>
    <t>AKN DLG</t>
  </si>
  <si>
    <t>FAI GAL</t>
  </si>
  <si>
    <t>ANI KSM</t>
  </si>
  <si>
    <t>AKN CDB</t>
  </si>
  <si>
    <t>ANI MCG</t>
  </si>
  <si>
    <t>FAI VEE</t>
  </si>
  <si>
    <t>ILI ANC</t>
  </si>
  <si>
    <t>MCG ANI</t>
  </si>
  <si>
    <t>CDB SDP</t>
  </si>
  <si>
    <t>KSM ANI</t>
  </si>
  <si>
    <t>BET ANI</t>
  </si>
  <si>
    <t>ARC FAI</t>
  </si>
  <si>
    <t>SDP CDB</t>
  </si>
  <si>
    <t>More than 28 deps in the year, or 7 deps per quarter on average</t>
  </si>
  <si>
    <t>No Mail</t>
  </si>
  <si>
    <t>Mainline Only</t>
  </si>
  <si>
    <t>No Skd. Pax</t>
  </si>
  <si>
    <t>Include</t>
  </si>
  <si>
    <t>ANI BET</t>
  </si>
  <si>
    <t>Compass Airlines</t>
  </si>
  <si>
    <t>Taquan Air Service</t>
  </si>
  <si>
    <t>Al. Seaplanes</t>
  </si>
  <si>
    <t>Gallons Per Block Hour</t>
  </si>
  <si>
    <t>Cost per Block Hour (R21÷ R30)</t>
  </si>
  <si>
    <t>Marked Up Costs (R21*R11*R12*R15)</t>
  </si>
  <si>
    <t>Eligible Expense (R23*R46÷R30)</t>
  </si>
  <si>
    <t>Eligible Cost per RTM (R24÷R50)</t>
  </si>
  <si>
    <t>Cost Wtd. By Mail RTMs (R25*R26)</t>
  </si>
  <si>
    <t>Page 1 of 5</t>
  </si>
  <si>
    <t>Page 2 of 5</t>
  </si>
  <si>
    <t>Page 3 of 5</t>
  </si>
  <si>
    <t>Page 4 of 5</t>
  </si>
  <si>
    <t>Page 5 of 5</t>
  </si>
  <si>
    <t>Alaska Seaplane Service</t>
  </si>
  <si>
    <t>Appendix Q</t>
  </si>
  <si>
    <t>Bidzy Ta Hot Aana, Inc. d/b/a Tanana Air Service</t>
  </si>
  <si>
    <t>Harris Air Services</t>
  </si>
  <si>
    <t>J&amp;M Alaska Air Tours, Inc. d/b/a Alaska Air Transit</t>
  </si>
  <si>
    <t>Alaska Seaplanes</t>
  </si>
  <si>
    <t>Island Air Express</t>
  </si>
  <si>
    <t>Alaska Air Transit</t>
  </si>
  <si>
    <t>Corvus Airlines</t>
  </si>
  <si>
    <t>GA8</t>
  </si>
  <si>
    <t>SUMMARY OUTPUT</t>
  </si>
  <si>
    <t>Lower 95.0%</t>
  </si>
  <si>
    <t>Upper 95.0%</t>
  </si>
  <si>
    <t>a 12-month period.</t>
  </si>
  <si>
    <t>Dest</t>
  </si>
  <si>
    <t>Origin</t>
  </si>
  <si>
    <t>T510 RDPerformed</t>
  </si>
  <si>
    <t>RDB</t>
  </si>
  <si>
    <t>ANC RDB</t>
  </si>
  <si>
    <t>A20</t>
  </si>
  <si>
    <t>A20 SCC</t>
  </si>
  <si>
    <t>ANC EDF</t>
  </si>
  <si>
    <t>AKN BET</t>
  </si>
  <si>
    <t>GBH</t>
  </si>
  <si>
    <t>FAI GBH</t>
  </si>
  <si>
    <t>SCC SCC</t>
  </si>
  <si>
    <t>ANC DUT</t>
  </si>
  <si>
    <t>ANC ILI</t>
  </si>
  <si>
    <t>ADQ OTZ</t>
  </si>
  <si>
    <t>JNU WRG</t>
  </si>
  <si>
    <t>EMK OME</t>
  </si>
  <si>
    <t>ANC CDB</t>
  </si>
  <si>
    <t>ANC SDP</t>
  </si>
  <si>
    <t>A20 OTZ</t>
  </si>
  <si>
    <t>NUI</t>
  </si>
  <si>
    <t>NUI SCC</t>
  </si>
  <si>
    <t>ADQ KSM</t>
  </si>
  <si>
    <t>KAL</t>
  </si>
  <si>
    <t>ANC KAL</t>
  </si>
  <si>
    <t>PPC</t>
  </si>
  <si>
    <t>FAI PPC</t>
  </si>
  <si>
    <t>CDB ANC</t>
  </si>
  <si>
    <t>DLG BET</t>
  </si>
  <si>
    <t>DUT ANC</t>
  </si>
  <si>
    <t>EDF ANC</t>
  </si>
  <si>
    <t>EMK BET</t>
  </si>
  <si>
    <t>FAI BRW</t>
  </si>
  <si>
    <t>GBH FAI</t>
  </si>
  <si>
    <t>JNU ADQ</t>
  </si>
  <si>
    <t>KAL ANC</t>
  </si>
  <si>
    <t>KSM BET</t>
  </si>
  <si>
    <t>PPC FAI</t>
  </si>
  <si>
    <t>RDB ANC</t>
  </si>
  <si>
    <t>SCC A20</t>
  </si>
  <si>
    <t>SCC NUI</t>
  </si>
  <si>
    <t>SCC OTZ</t>
  </si>
  <si>
    <t>SDP ANC</t>
  </si>
  <si>
    <t>SIT ANC</t>
  </si>
  <si>
    <t>TOG BET</t>
  </si>
  <si>
    <t>UNK BET</t>
  </si>
  <si>
    <t>UNK KSM</t>
  </si>
  <si>
    <t>UNK OME</t>
  </si>
  <si>
    <t>Maritime Helicopters, Inc.</t>
  </si>
  <si>
    <t>Yute Commuter Service</t>
  </si>
  <si>
    <t>Ryan Air</t>
  </si>
  <si>
    <t>Ryan</t>
  </si>
  <si>
    <t>Ratio of Eligible to Total T-100 BH</t>
  </si>
  <si>
    <t>1/  Nonfuel, Appendix H, Page 1 of 5; Fuel, Appendix H, Page 4 of 5.</t>
  </si>
  <si>
    <t>2/ We assume fuel increases will be zero.  For nonfuel, see "predicted annual increase" in Appendix G, Page 1 of 2.</t>
  </si>
  <si>
    <t>Regression Analysis of the Nonfuel Linehaul Unit Cost per RTM</t>
  </si>
  <si>
    <t>Year-</t>
  </si>
  <si>
    <t>Ended</t>
  </si>
  <si>
    <t>A1K</t>
  </si>
  <si>
    <t>AET</t>
  </si>
  <si>
    <t>AIN</t>
  </si>
  <si>
    <t>HPB</t>
  </si>
  <si>
    <t>AKP</t>
  </si>
  <si>
    <t>ATK</t>
  </si>
  <si>
    <t>BKC</t>
  </si>
  <si>
    <t>CIK</t>
  </si>
  <si>
    <t>CZF</t>
  </si>
  <si>
    <t>DCK</t>
  </si>
  <si>
    <t>EGX</t>
  </si>
  <si>
    <t>ENN</t>
  </si>
  <si>
    <t>FBK</t>
  </si>
  <si>
    <t>FLT</t>
  </si>
  <si>
    <t>FVQ</t>
  </si>
  <si>
    <t>FYU</t>
  </si>
  <si>
    <t>KLW</t>
  </si>
  <si>
    <t>LKK</t>
  </si>
  <si>
    <t>MHM</t>
  </si>
  <si>
    <t>MLL</t>
  </si>
  <si>
    <t>PAQ</t>
  </si>
  <si>
    <t>PTA</t>
  </si>
  <si>
    <t>PTU</t>
  </si>
  <si>
    <t>RBY</t>
  </si>
  <si>
    <t>SHG</t>
  </si>
  <si>
    <t>SHH</t>
  </si>
  <si>
    <t>SKK</t>
  </si>
  <si>
    <t>SKW</t>
  </si>
  <si>
    <t>SYA</t>
  </si>
  <si>
    <t>UUK</t>
  </si>
  <si>
    <t>WLK</t>
  </si>
  <si>
    <t>ZZZ</t>
  </si>
  <si>
    <t>KLG</t>
  </si>
  <si>
    <t>SCM</t>
  </si>
  <si>
    <t>BTI</t>
  </si>
  <si>
    <t>PHO</t>
  </si>
  <si>
    <t>CYT</t>
  </si>
  <si>
    <t>EHM</t>
  </si>
  <si>
    <t>EIL</t>
  </si>
  <si>
    <t>WBQ</t>
  </si>
  <si>
    <t>HSL</t>
  </si>
  <si>
    <t>TKA</t>
  </si>
  <si>
    <t>GAM</t>
  </si>
  <si>
    <t>VAK</t>
  </si>
  <si>
    <t>IAN</t>
  </si>
  <si>
    <t>MOU</t>
  </si>
  <si>
    <t>LUR</t>
  </si>
  <si>
    <t>ORV</t>
  </si>
  <si>
    <t>UMT</t>
  </si>
  <si>
    <t>BET DLG</t>
  </si>
  <si>
    <t>EDF SYA</t>
  </si>
  <si>
    <t>A20 ANC</t>
  </si>
  <si>
    <t>OME SCC</t>
  </si>
  <si>
    <t>BET SNP</t>
  </si>
  <si>
    <t>FAI OTZ</t>
  </si>
  <si>
    <t>ADQ ENA</t>
  </si>
  <si>
    <t>ADQ BET</t>
  </si>
  <si>
    <t>ADQ JNU</t>
  </si>
  <si>
    <t>AKN DUT</t>
  </si>
  <si>
    <t>ANC MHM</t>
  </si>
  <si>
    <t>OME UNK</t>
  </si>
  <si>
    <t>ATK SCC</t>
  </si>
  <si>
    <t>EMK KSM</t>
  </si>
  <si>
    <t>ADQ AKN</t>
  </si>
  <si>
    <t>BET KSM</t>
  </si>
  <si>
    <t>CDV JNU</t>
  </si>
  <si>
    <t>BTI SCC</t>
  </si>
  <si>
    <t>ANC EGX</t>
  </si>
  <si>
    <t>ANC FBK</t>
  </si>
  <si>
    <t>BET SYA</t>
  </si>
  <si>
    <t>AIN SCC</t>
  </si>
  <si>
    <t>ANC FVQ</t>
  </si>
  <si>
    <t>BET EMK</t>
  </si>
  <si>
    <t>ADQ HOM</t>
  </si>
  <si>
    <t>ANC PAQ</t>
  </si>
  <si>
    <t>ANC YAK</t>
  </si>
  <si>
    <t>CDB DLG</t>
  </si>
  <si>
    <t>ANC KTN</t>
  </si>
  <si>
    <t>BET GAL</t>
  </si>
  <si>
    <t>ANC SYA</t>
  </si>
  <si>
    <t>A1K SCC</t>
  </si>
  <si>
    <t>ANC LKK</t>
  </si>
  <si>
    <t>AKN ANI</t>
  </si>
  <si>
    <t>A1K ANC</t>
  </si>
  <si>
    <t>BET TOG</t>
  </si>
  <si>
    <t>FBK VEE</t>
  </si>
  <si>
    <t>OTZ PHO</t>
  </si>
  <si>
    <t>MCG PAQ</t>
  </si>
  <si>
    <t>OTZ RDB</t>
  </si>
  <si>
    <t>RDB SCC</t>
  </si>
  <si>
    <t>SCC UUK</t>
  </si>
  <si>
    <t>ANC KLW</t>
  </si>
  <si>
    <t>BET CDV</t>
  </si>
  <si>
    <t>BRW PHO</t>
  </si>
  <si>
    <t>ANC BTI</t>
  </si>
  <si>
    <t>FBK FYU</t>
  </si>
  <si>
    <t>GAL OTZ</t>
  </si>
  <si>
    <t>ENA HOM</t>
  </si>
  <si>
    <t>KLW KTN</t>
  </si>
  <si>
    <t>FAI OME</t>
  </si>
  <si>
    <t>KSM UNK</t>
  </si>
  <si>
    <t>BET ENA</t>
  </si>
  <si>
    <t>BET HPB</t>
  </si>
  <si>
    <t>BKC OTZ</t>
  </si>
  <si>
    <t>DLG SDP</t>
  </si>
  <si>
    <t>FAI FBK</t>
  </si>
  <si>
    <t>CIK FBK</t>
  </si>
  <si>
    <t>FYU VEE</t>
  </si>
  <si>
    <t>ANC HPB</t>
  </si>
  <si>
    <t>GAL KSM</t>
  </si>
  <si>
    <t>ADQ OME</t>
  </si>
  <si>
    <t>BRW OME</t>
  </si>
  <si>
    <t>DLG OME</t>
  </si>
  <si>
    <t>MCG OME</t>
  </si>
  <si>
    <t>EMK OTZ</t>
  </si>
  <si>
    <t>OTZ UNK</t>
  </si>
  <si>
    <t>OTZ UUK</t>
  </si>
  <si>
    <t>ANC SHG</t>
  </si>
  <si>
    <t>SCC UNK</t>
  </si>
  <si>
    <t>AKP ANC</t>
  </si>
  <si>
    <t>ANC CIK</t>
  </si>
  <si>
    <t>ANC PSG</t>
  </si>
  <si>
    <t>ANC SKK</t>
  </si>
  <si>
    <t>ANI CDV</t>
  </si>
  <si>
    <t>BET BET</t>
  </si>
  <si>
    <t>BET OME</t>
  </si>
  <si>
    <t>BET OTZ</t>
  </si>
  <si>
    <t>BRW BTI</t>
  </si>
  <si>
    <t>BRW OTZ</t>
  </si>
  <si>
    <t>ANC CZF</t>
  </si>
  <si>
    <t>ADQ DLG</t>
  </si>
  <si>
    <t>DLG DUT</t>
  </si>
  <si>
    <t>CDB EDF</t>
  </si>
  <si>
    <t>AKP FAI</t>
  </si>
  <si>
    <t>FAI FYU</t>
  </si>
  <si>
    <t>FAI KSM</t>
  </si>
  <si>
    <t>EAA FBK</t>
  </si>
  <si>
    <t>ENA FBK</t>
  </si>
  <si>
    <t>FBK KSM</t>
  </si>
  <si>
    <t>ENA GAL</t>
  </si>
  <si>
    <t>GAM OME</t>
  </si>
  <si>
    <t>KSM MOU</t>
  </si>
  <si>
    <t>KSM OTZ</t>
  </si>
  <si>
    <t>ORV OTZ</t>
  </si>
  <si>
    <t>HOM OTZ</t>
  </si>
  <si>
    <t>ANC PHO</t>
  </si>
  <si>
    <t>RDB RDB</t>
  </si>
  <si>
    <t>AKP SCC</t>
  </si>
  <si>
    <t>AKN SDP</t>
  </si>
  <si>
    <t>CDV SIT</t>
  </si>
  <si>
    <t>ANI UNK</t>
  </si>
  <si>
    <t>BET UNK</t>
  </si>
  <si>
    <t>ANC UUK</t>
  </si>
  <si>
    <t>ARC VEE</t>
  </si>
  <si>
    <t>BKC WLK</t>
  </si>
  <si>
    <t>ORV WLK</t>
  </si>
  <si>
    <t>A1K FAI</t>
  </si>
  <si>
    <t>A20 ENA</t>
  </si>
  <si>
    <t>ADK EDF</t>
  </si>
  <si>
    <t>ADQ ADQ</t>
  </si>
  <si>
    <t>ADQ CDV</t>
  </si>
  <si>
    <t>ADQ DUT</t>
  </si>
  <si>
    <t>AET FAI</t>
  </si>
  <si>
    <t>AIN ANC</t>
  </si>
  <si>
    <t>AKN AKN</t>
  </si>
  <si>
    <t>AKN HPB</t>
  </si>
  <si>
    <t>AKP BRW</t>
  </si>
  <si>
    <t>ANC ATK</t>
  </si>
  <si>
    <t>ANC BKC</t>
  </si>
  <si>
    <t>ANC DCK</t>
  </si>
  <si>
    <t>ANC ENN</t>
  </si>
  <si>
    <t>ANC FLT</t>
  </si>
  <si>
    <t>ANC FYU</t>
  </si>
  <si>
    <t>ANC MLL</t>
  </si>
  <si>
    <t>ANC PTA</t>
  </si>
  <si>
    <t>ANC PTU</t>
  </si>
  <si>
    <t>ANC RBY</t>
  </si>
  <si>
    <t>ANC SHH</t>
  </si>
  <si>
    <t>ANC SKW</t>
  </si>
  <si>
    <t>ANC STG</t>
  </si>
  <si>
    <t>ANC VEE</t>
  </si>
  <si>
    <t>ANC WLK</t>
  </si>
  <si>
    <t>ANC ZZZ</t>
  </si>
  <si>
    <t>ANI GAL</t>
  </si>
  <si>
    <t>ANI KLG</t>
  </si>
  <si>
    <t>ANI PAQ</t>
  </si>
  <si>
    <t>ATK BRW</t>
  </si>
  <si>
    <t>ADK BET</t>
  </si>
  <si>
    <t>BET CZF</t>
  </si>
  <si>
    <t>BET DUT</t>
  </si>
  <si>
    <t>BET FAI</t>
  </si>
  <si>
    <t>BET SCC</t>
  </si>
  <si>
    <t>BET SCM</t>
  </si>
  <si>
    <t>ADQ BRW</t>
  </si>
  <si>
    <t>AIN BRW</t>
  </si>
  <si>
    <t>AKN BRW</t>
  </si>
  <si>
    <t>BTI FAI</t>
  </si>
  <si>
    <t>CDB SYA</t>
  </si>
  <si>
    <t>AKN CDV</t>
  </si>
  <si>
    <t>CDV CYT</t>
  </si>
  <si>
    <t>CIK FAI</t>
  </si>
  <si>
    <t>ANC CYT</t>
  </si>
  <si>
    <t>CZF EHM</t>
  </si>
  <si>
    <t>DCK FBK</t>
  </si>
  <si>
    <t>CDV DLG</t>
  </si>
  <si>
    <t>DLG DLG</t>
  </si>
  <si>
    <t>DLG ENA</t>
  </si>
  <si>
    <t>DLG ILI</t>
  </si>
  <si>
    <t>ANC EAA</t>
  </si>
  <si>
    <t>CZF EDF</t>
  </si>
  <si>
    <t>EDF EHM</t>
  </si>
  <si>
    <t>ANI ENA</t>
  </si>
  <si>
    <t>ENA FAI</t>
  </si>
  <si>
    <t>ENA WLK</t>
  </si>
  <si>
    <t>EIL FAI</t>
  </si>
  <si>
    <t>FAI WLK</t>
  </si>
  <si>
    <t>AET FBK</t>
  </si>
  <si>
    <t>FBK SKK</t>
  </si>
  <si>
    <t>FBK WBQ</t>
  </si>
  <si>
    <t>AKN GAL</t>
  </si>
  <si>
    <t>GAL HSL</t>
  </si>
  <si>
    <t>GAL TKA</t>
  </si>
  <si>
    <t>GAL UNK</t>
  </si>
  <si>
    <t>HPB KSM</t>
  </si>
  <si>
    <t>HPB VAK</t>
  </si>
  <si>
    <t>ANC HSL</t>
  </si>
  <si>
    <t>IAN OTZ</t>
  </si>
  <si>
    <t>AKN ILI</t>
  </si>
  <si>
    <t>KLG KSM</t>
  </si>
  <si>
    <t>KLW SIT</t>
  </si>
  <si>
    <t>DLG KSM</t>
  </si>
  <si>
    <t>ENA KSM</t>
  </si>
  <si>
    <t>KSM MCG</t>
  </si>
  <si>
    <t>KSM SHG</t>
  </si>
  <si>
    <t>KTN PSG</t>
  </si>
  <si>
    <t>ANC LUR</t>
  </si>
  <si>
    <t>LUR SCC</t>
  </si>
  <si>
    <t>ENA MCG</t>
  </si>
  <si>
    <t>KSM MLL</t>
  </si>
  <si>
    <t>ANC MOU</t>
  </si>
  <si>
    <t>MLL MOU</t>
  </si>
  <si>
    <t>A20 OME</t>
  </si>
  <si>
    <t>HOM OME</t>
  </si>
  <si>
    <t>BKC ORV</t>
  </si>
  <si>
    <t>GAL ORV</t>
  </si>
  <si>
    <t>DLG OTZ</t>
  </si>
  <si>
    <t>EDF OTZ</t>
  </si>
  <si>
    <t>LUR OTZ</t>
  </si>
  <si>
    <t>OTZ SHG</t>
  </si>
  <si>
    <t>OTZ SHH</t>
  </si>
  <si>
    <t>OTZ WLK</t>
  </si>
  <si>
    <t>CIK PAQ</t>
  </si>
  <si>
    <t>FAI PAQ</t>
  </si>
  <si>
    <t>GAL PAQ</t>
  </si>
  <si>
    <t>ORV PAQ</t>
  </si>
  <si>
    <t>OME PHO</t>
  </si>
  <si>
    <t>PHO SCC</t>
  </si>
  <si>
    <t>EMK RDB</t>
  </si>
  <si>
    <t>FAI RDB</t>
  </si>
  <si>
    <t>OME RDB</t>
  </si>
  <si>
    <t>EMK SCC</t>
  </si>
  <si>
    <t>IAN SCC</t>
  </si>
  <si>
    <t>SCC UMT</t>
  </si>
  <si>
    <t>SCM VAK</t>
  </si>
  <si>
    <t>DUT SDP</t>
  </si>
  <si>
    <t>OME SHH</t>
  </si>
  <si>
    <t>PSG SIT</t>
  </si>
  <si>
    <t>SCC SKK</t>
  </si>
  <si>
    <t>SKK UNK</t>
  </si>
  <si>
    <t>AKN SNP</t>
  </si>
  <si>
    <t>ANC TKA</t>
  </si>
  <si>
    <t>FAI UNK</t>
  </si>
  <si>
    <t>KSM VAK</t>
  </si>
  <si>
    <t>FAI WBQ</t>
  </si>
  <si>
    <t>ANC WRG</t>
  </si>
  <si>
    <t>PSG YAK</t>
  </si>
  <si>
    <t>YE 3Q 2019 Mainline Departures</t>
  </si>
  <si>
    <r>
      <t xml:space="preserve">Circuity Calculation, Intra-AK Mail Revenue Ton Miles (RTMs), YE </t>
    </r>
    <r>
      <rPr>
        <sz val="12"/>
        <color rgb="FFFF0000"/>
        <rFont val="Times New Roman"/>
        <family val="1"/>
      </rPr>
      <t>9-30-19</t>
    </r>
  </si>
  <si>
    <t>Exclusion Criteria YE 3Q 2019</t>
  </si>
  <si>
    <t>Corvus Airlines, Inc d/b/a Era Aviation d/b/a Ravn Alaska</t>
  </si>
  <si>
    <t>Paklook Air, Inc d/b/a/ Airlift Alaska d/b/a/ Yute Commuter Service</t>
  </si>
  <si>
    <t>Ryan Air f/k/a Arctic Transportation</t>
  </si>
  <si>
    <t xml:space="preserve">Everts Air Alaska </t>
  </si>
  <si>
    <t xml:space="preserve">Ryan Air </t>
  </si>
  <si>
    <r>
      <t xml:space="preserve">Carriers Reporting Intra-Alaska Operations for YE </t>
    </r>
    <r>
      <rPr>
        <sz val="11"/>
        <color rgb="FFFF0000"/>
        <rFont val="Times New Roman"/>
        <family val="1"/>
      </rPr>
      <t>9-30-19</t>
    </r>
  </si>
  <si>
    <t>ANC A20</t>
  </si>
  <si>
    <r>
      <t xml:space="preserve">T-100 Segment Report, YE </t>
    </r>
    <r>
      <rPr>
        <u/>
        <sz val="12"/>
        <color rgb="FFFF0000"/>
        <rFont val="Times New Roman"/>
        <family val="1"/>
      </rPr>
      <t>9-30-19</t>
    </r>
    <r>
      <rPr>
        <u/>
        <sz val="12"/>
        <color theme="1"/>
        <rFont val="Times New Roman"/>
        <family val="1"/>
      </rPr>
      <t>, 28 or More Departures Performed 1/</t>
    </r>
  </si>
  <si>
    <t>Everts Air Alaska</t>
  </si>
  <si>
    <r>
      <t>Per the One-Percent Rule, YE</t>
    </r>
    <r>
      <rPr>
        <sz val="11"/>
        <color rgb="FFFF0000"/>
        <rFont val="Times New Roman"/>
        <family val="1"/>
      </rPr>
      <t xml:space="preserve"> 9-30-19</t>
    </r>
    <r>
      <rPr>
        <sz val="11"/>
        <rFont val="Times New Roman"/>
        <family val="1"/>
      </rPr>
      <t xml:space="preserve"> 1/ </t>
    </r>
  </si>
  <si>
    <t>Yute</t>
  </si>
  <si>
    <r>
      <t xml:space="preserve">Year Ended September 30, </t>
    </r>
    <r>
      <rPr>
        <sz val="10"/>
        <color rgb="FFFF0000"/>
        <rFont val="Times New Roman"/>
        <family val="1"/>
      </rPr>
      <t>2019</t>
    </r>
  </si>
  <si>
    <r>
      <t xml:space="preserve">4/ Fuel reflects YE </t>
    </r>
    <r>
      <rPr>
        <sz val="11"/>
        <color rgb="FFFF0000"/>
        <rFont val="Times New Roman"/>
        <family val="1"/>
      </rPr>
      <t xml:space="preserve">9-30-19 </t>
    </r>
    <r>
      <rPr>
        <sz val="11"/>
        <color theme="1"/>
        <rFont val="Times New Roman"/>
        <family val="1"/>
      </rPr>
      <t xml:space="preserve"> Appendix H, Page 4 of 5.  Nonfuel is Column (1) mulitplied by Column (3). </t>
    </r>
  </si>
  <si>
    <t>YE 6/30/09</t>
  </si>
  <si>
    <r>
      <t xml:space="preserve">to YE </t>
    </r>
    <r>
      <rPr>
        <u/>
        <sz val="11"/>
        <color rgb="FFFF0000"/>
        <rFont val="Times New Roman"/>
        <family val="1"/>
      </rPr>
      <t>9/30/19</t>
    </r>
  </si>
  <si>
    <r>
      <t xml:space="preserve">Order </t>
    </r>
    <r>
      <rPr>
        <u/>
        <sz val="11"/>
        <color rgb="FFFF0000"/>
        <rFont val="Times New Roman"/>
        <family val="1"/>
      </rPr>
      <t>2020-6-15</t>
    </r>
  </si>
  <si>
    <t xml:space="preserve">AC Type 412 for Bering Air and Ryan Air omitted as no passengers were carried on this </t>
  </si>
  <si>
    <t>aircraft type.</t>
  </si>
  <si>
    <t>Everts</t>
  </si>
  <si>
    <r>
      <t xml:space="preserve">Calculation of the Linehaul, Part 135, YE </t>
    </r>
    <r>
      <rPr>
        <sz val="11"/>
        <color rgb="FFFF0000"/>
        <rFont val="Times New Roman"/>
        <family val="1"/>
      </rPr>
      <t>9-30-19</t>
    </r>
  </si>
  <si>
    <t>Appendix B</t>
  </si>
  <si>
    <t>Appendix C</t>
  </si>
  <si>
    <t>Appendix D</t>
  </si>
  <si>
    <t>Appendix E</t>
  </si>
  <si>
    <r>
      <t xml:space="preserve">rate is 2 years.  </t>
    </r>
    <r>
      <rPr>
        <sz val="11"/>
        <color rgb="FFFF0000"/>
        <rFont val="Times New Roman"/>
        <family val="1"/>
      </rPr>
      <t>1.0460 x 1.0460 = 1.10941, where 1.0460</t>
    </r>
    <r>
      <rPr>
        <sz val="11"/>
        <color theme="1"/>
        <rFont val="Times New Roman"/>
        <family val="1"/>
      </rPr>
      <t xml:space="preserve"> is the average annual unit cost increase projected for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</si>
</sst>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0"/>
    <numFmt numFmtId="167" formatCode="0.000%"/>
    <numFmt numFmtId="168" formatCode="0.000000"/>
    <numFmt numFmtId="169" formatCode="_(* #,##0_);_(* \(#,##0\);_(* &quot;-&quot;??_);_(@_)"/>
    <numFmt numFmtId="170" formatCode="#,##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u val="double"/>
      <sz val="10"/>
      <color theme="1"/>
      <name val="Times New Roman"/>
      <family val="1"/>
    </font>
    <font>
      <sz val="10"/>
      <color theme="1"/>
      <name val="Calibri"/>
      <family val="2"/>
    </font>
    <font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21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4" fillId="0" borderId="0" xfId="0" applyNumberFormat="1" applyFont="1"/>
    <xf numFmtId="164" fontId="6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7" fillId="0" borderId="0" xfId="0" applyNumberFormat="1" applyFont="1"/>
    <xf numFmtId="164" fontId="7" fillId="0" borderId="0" xfId="0" applyNumberFormat="1" applyFont="1" applyBorder="1"/>
    <xf numFmtId="10" fontId="7" fillId="0" borderId="0" xfId="0" applyNumberFormat="1" applyFont="1" applyBorder="1"/>
    <xf numFmtId="3" fontId="7" fillId="0" borderId="0" xfId="0" applyNumberFormat="1" applyFont="1" applyBorder="1"/>
    <xf numFmtId="164" fontId="6" fillId="0" borderId="0" xfId="0" applyNumberFormat="1" applyFont="1" applyBorder="1"/>
    <xf numFmtId="3" fontId="6" fillId="0" borderId="0" xfId="0" applyNumberFormat="1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167" fontId="7" fillId="0" borderId="0" xfId="0" applyNumberFormat="1" applyFont="1" applyBorder="1"/>
    <xf numFmtId="10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0" fontId="7" fillId="0" borderId="0" xfId="0" applyNumberFormat="1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6" fontId="7" fillId="0" borderId="0" xfId="0" applyNumberFormat="1" applyFont="1"/>
    <xf numFmtId="1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7" fillId="0" borderId="0" xfId="0" applyFont="1" applyFill="1"/>
    <xf numFmtId="0" fontId="2" fillId="0" borderId="0" xfId="0" applyFont="1" applyBorder="1"/>
    <xf numFmtId="3" fontId="2" fillId="0" borderId="0" xfId="0" applyNumberFormat="1" applyFont="1"/>
    <xf numFmtId="17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right"/>
    </xf>
    <xf numFmtId="3" fontId="3" fillId="0" borderId="0" xfId="0" applyNumberFormat="1" applyFont="1"/>
    <xf numFmtId="10" fontId="7" fillId="0" borderId="0" xfId="0" applyNumberFormat="1" applyFont="1" applyFill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8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2" xfId="0" applyFont="1" applyBorder="1"/>
    <xf numFmtId="166" fontId="5" fillId="0" borderId="0" xfId="0" applyNumberFormat="1" applyFont="1"/>
    <xf numFmtId="166" fontId="4" fillId="0" borderId="0" xfId="0" applyNumberFormat="1" applyFont="1"/>
    <xf numFmtId="14" fontId="5" fillId="0" borderId="0" xfId="0" applyNumberFormat="1" applyFont="1"/>
    <xf numFmtId="1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0" fontId="5" fillId="0" borderId="0" xfId="0" applyNumberFormat="1" applyFont="1"/>
    <xf numFmtId="14" fontId="10" fillId="0" borderId="0" xfId="0" applyNumberFormat="1" applyFont="1"/>
    <xf numFmtId="0" fontId="0" fillId="0" borderId="0" xfId="0" applyFont="1" applyBorder="1"/>
    <xf numFmtId="0" fontId="15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4" fillId="0" borderId="0" xfId="2" applyNumberFormat="1" applyFont="1"/>
    <xf numFmtId="0" fontId="2" fillId="0" borderId="3" xfId="0" applyFont="1" applyBorder="1"/>
    <xf numFmtId="169" fontId="4" fillId="0" borderId="4" xfId="2" applyNumberFormat="1" applyFont="1" applyBorder="1"/>
    <xf numFmtId="10" fontId="4" fillId="0" borderId="4" xfId="0" applyNumberFormat="1" applyFont="1" applyBorder="1"/>
    <xf numFmtId="3" fontId="1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7" fillId="3" borderId="0" xfId="0" applyNumberFormat="1" applyFont="1" applyFill="1" applyBorder="1"/>
    <xf numFmtId="3" fontId="7" fillId="2" borderId="0" xfId="0" applyNumberFormat="1" applyFont="1" applyFill="1" applyBorder="1"/>
    <xf numFmtId="10" fontId="7" fillId="2" borderId="0" xfId="0" applyNumberFormat="1" applyFont="1" applyFill="1" applyBorder="1"/>
    <xf numFmtId="4" fontId="7" fillId="2" borderId="0" xfId="0" applyNumberFormat="1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8" fillId="0" borderId="6" xfId="0" applyFont="1" applyFill="1" applyBorder="1" applyAlignment="1">
      <alignment horizontal="centerContinuous"/>
    </xf>
    <xf numFmtId="164" fontId="7" fillId="0" borderId="0" xfId="0" applyNumberFormat="1" applyFont="1" applyBorder="1" applyAlignment="1"/>
    <xf numFmtId="164" fontId="7" fillId="2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" fillId="0" borderId="4" xfId="0" applyFont="1" applyBorder="1"/>
    <xf numFmtId="0" fontId="4" fillId="0" borderId="4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3" xfId="0" applyFont="1" applyBorder="1"/>
    <xf numFmtId="10" fontId="4" fillId="0" borderId="0" xfId="2" applyNumberFormat="1" applyFont="1" applyBorder="1"/>
    <xf numFmtId="169" fontId="4" fillId="0" borderId="0" xfId="2" applyNumberFormat="1" applyFont="1" applyBorder="1"/>
    <xf numFmtId="164" fontId="7" fillId="5" borderId="0" xfId="0" applyNumberFormat="1" applyFont="1" applyFill="1" applyBorder="1"/>
    <xf numFmtId="3" fontId="7" fillId="5" borderId="0" xfId="0" applyNumberFormat="1" applyFont="1" applyFill="1" applyBorder="1"/>
    <xf numFmtId="164" fontId="6" fillId="5" borderId="0" xfId="0" applyNumberFormat="1" applyFont="1" applyFill="1" applyBorder="1"/>
    <xf numFmtId="3" fontId="16" fillId="5" borderId="0" xfId="0" applyNumberFormat="1" applyFont="1" applyFill="1" applyBorder="1"/>
    <xf numFmtId="3" fontId="6" fillId="5" borderId="0" xfId="0" applyNumberFormat="1" applyFont="1" applyFill="1" applyBorder="1"/>
    <xf numFmtId="14" fontId="4" fillId="0" borderId="5" xfId="0" applyNumberFormat="1" applyFont="1" applyBorder="1" applyAlignment="1">
      <alignment horizontal="left"/>
    </xf>
    <xf numFmtId="166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64" fontId="16" fillId="5" borderId="0" xfId="0" applyNumberFormat="1" applyFont="1" applyFill="1"/>
    <xf numFmtId="164" fontId="7" fillId="5" borderId="0" xfId="0" applyNumberFormat="1" applyFont="1" applyFill="1"/>
    <xf numFmtId="3" fontId="16" fillId="5" borderId="0" xfId="0" applyNumberFormat="1" applyFont="1" applyFill="1"/>
    <xf numFmtId="3" fontId="7" fillId="5" borderId="0" xfId="0" applyNumberFormat="1" applyFont="1" applyFill="1"/>
    <xf numFmtId="3" fontId="17" fillId="5" borderId="0" xfId="0" applyNumberFormat="1" applyFont="1" applyFill="1" applyBorder="1"/>
    <xf numFmtId="10" fontId="4" fillId="0" borderId="5" xfId="2" applyNumberFormat="1" applyFont="1" applyBorder="1"/>
    <xf numFmtId="10" fontId="4" fillId="0" borderId="5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43" fontId="7" fillId="0" borderId="0" xfId="1" applyFont="1"/>
    <xf numFmtId="0" fontId="7" fillId="2" borderId="0" xfId="0" applyFont="1" applyFill="1" applyBorder="1"/>
    <xf numFmtId="0" fontId="7" fillId="2" borderId="0" xfId="0" applyFont="1" applyFill="1"/>
    <xf numFmtId="164" fontId="16" fillId="2" borderId="0" xfId="0" applyNumberFormat="1" applyFont="1" applyFill="1"/>
    <xf numFmtId="164" fontId="7" fillId="2" borderId="0" xfId="0" applyNumberFormat="1" applyFont="1" applyFill="1"/>
    <xf numFmtId="3" fontId="16" fillId="2" borderId="0" xfId="0" applyNumberFormat="1" applyFont="1" applyFill="1"/>
    <xf numFmtId="3" fontId="7" fillId="2" borderId="0" xfId="0" applyNumberFormat="1" applyFont="1" applyFill="1"/>
    <xf numFmtId="3" fontId="12" fillId="2" borderId="0" xfId="0" applyNumberFormat="1" applyFont="1" applyFill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6" fillId="2" borderId="0" xfId="0" applyNumberFormat="1" applyFont="1" applyFill="1" applyBorder="1"/>
    <xf numFmtId="165" fontId="7" fillId="2" borderId="0" xfId="0" applyNumberFormat="1" applyFont="1" applyFill="1"/>
    <xf numFmtId="0" fontId="4" fillId="4" borderId="0" xfId="0" applyFont="1" applyFill="1"/>
    <xf numFmtId="0" fontId="4" fillId="4" borderId="0" xfId="0" applyFont="1" applyFill="1" applyBorder="1"/>
    <xf numFmtId="10" fontId="2" fillId="0" borderId="0" xfId="0" applyNumberFormat="1" applyFont="1"/>
    <xf numFmtId="10" fontId="2" fillId="0" borderId="0" xfId="0" applyNumberFormat="1" applyFont="1" applyBorder="1"/>
    <xf numFmtId="3" fontId="2" fillId="0" borderId="0" xfId="0" applyNumberFormat="1" applyFont="1" applyBorder="1"/>
    <xf numFmtId="10" fontId="2" fillId="2" borderId="0" xfId="0" applyNumberFormat="1" applyFont="1" applyFill="1"/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0" fillId="2" borderId="0" xfId="0" applyFill="1" applyBorder="1"/>
    <xf numFmtId="169" fontId="0" fillId="2" borderId="0" xfId="0" applyNumberFormat="1" applyFill="1" applyBorder="1"/>
    <xf numFmtId="10" fontId="4" fillId="2" borderId="0" xfId="2" applyNumberFormat="1" applyFont="1" applyFill="1" applyBorder="1"/>
    <xf numFmtId="10" fontId="4" fillId="2" borderId="0" xfId="0" applyNumberFormat="1" applyFont="1" applyFill="1" applyBorder="1"/>
    <xf numFmtId="0" fontId="0" fillId="2" borderId="0" xfId="0" applyFont="1" applyFill="1" applyBorder="1"/>
    <xf numFmtId="10" fontId="1" fillId="2" borderId="0" xfId="0" applyNumberFormat="1" applyFont="1" applyFill="1" applyBorder="1"/>
    <xf numFmtId="169" fontId="0" fillId="2" borderId="0" xfId="0" applyNumberFormat="1" applyFont="1" applyFill="1" applyBorder="1"/>
    <xf numFmtId="0" fontId="4" fillId="4" borderId="5" xfId="0" applyFont="1" applyFill="1" applyBorder="1"/>
    <xf numFmtId="0" fontId="4" fillId="0" borderId="5" xfId="0" applyFont="1" applyBorder="1"/>
    <xf numFmtId="3" fontId="4" fillId="0" borderId="5" xfId="0" applyNumberFormat="1" applyFont="1" applyBorder="1"/>
    <xf numFmtId="0" fontId="18" fillId="0" borderId="6" xfId="0" applyFont="1" applyFill="1" applyBorder="1" applyAlignment="1">
      <alignment horizontal="center"/>
    </xf>
    <xf numFmtId="169" fontId="7" fillId="0" borderId="0" xfId="1" applyNumberFormat="1" applyFont="1"/>
    <xf numFmtId="0" fontId="21" fillId="0" borderId="0" xfId="0" applyFont="1"/>
    <xf numFmtId="3" fontId="16" fillId="0" borderId="0" xfId="0" applyNumberFormat="1" applyFont="1"/>
    <xf numFmtId="9" fontId="7" fillId="0" borderId="0" xfId="2" applyFont="1"/>
    <xf numFmtId="170" fontId="4" fillId="0" borderId="0" xfId="0" applyNumberFormat="1" applyFont="1" applyBorder="1"/>
    <xf numFmtId="170" fontId="4" fillId="0" borderId="5" xfId="0" applyNumberFormat="1" applyFont="1" applyBorder="1"/>
    <xf numFmtId="0" fontId="22" fillId="0" borderId="6" xfId="0" applyFont="1" applyFill="1" applyBorder="1" applyAlignment="1">
      <alignment horizontal="centerContinuous"/>
    </xf>
    <xf numFmtId="0" fontId="19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3" fontId="0" fillId="0" borderId="0" xfId="0" applyNumberFormat="1"/>
    <xf numFmtId="169" fontId="15" fillId="0" borderId="0" xfId="1" applyNumberFormat="1" applyFont="1"/>
    <xf numFmtId="169" fontId="1" fillId="0" borderId="0" xfId="1" applyNumberFormat="1" applyFont="1" applyBorder="1"/>
    <xf numFmtId="169" fontId="0" fillId="0" borderId="0" xfId="1" applyNumberFormat="1" applyFont="1"/>
    <xf numFmtId="0" fontId="4" fillId="0" borderId="5" xfId="0" applyFont="1" applyBorder="1" applyAlignment="1">
      <alignment horizontal="center"/>
    </xf>
    <xf numFmtId="169" fontId="4" fillId="0" borderId="0" xfId="1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1" fillId="0" borderId="5" xfId="0" applyFont="1" applyBorder="1"/>
    <xf numFmtId="169" fontId="2" fillId="0" borderId="0" xfId="1" applyNumberFormat="1" applyFont="1" applyBorder="1" applyAlignment="1">
      <alignment horizontal="right"/>
    </xf>
    <xf numFmtId="169" fontId="2" fillId="0" borderId="0" xfId="1" applyNumberFormat="1" applyFont="1" applyBorder="1"/>
    <xf numFmtId="169" fontId="4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10" fontId="4" fillId="0" borderId="0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15" fillId="0" borderId="0" xfId="0" applyFont="1" applyFill="1" applyBorder="1"/>
    <xf numFmtId="0" fontId="0" fillId="0" borderId="0" xfId="0" applyFill="1" applyBorder="1"/>
    <xf numFmtId="169" fontId="0" fillId="0" borderId="0" xfId="0" applyNumberFormat="1" applyFill="1" applyBorder="1"/>
    <xf numFmtId="3" fontId="15" fillId="0" borderId="0" xfId="0" applyNumberFormat="1" applyFont="1" applyFill="1" applyBorder="1"/>
    <xf numFmtId="10" fontId="1" fillId="0" borderId="0" xfId="2" applyNumberFormat="1" applyFont="1" applyFill="1" applyBorder="1"/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Nonfuel Linehaul, Unit Cost per RTM, </a:t>
            </a:r>
          </a:p>
          <a:p>
            <a:pPr>
              <a:defRPr/>
            </a:pPr>
            <a:r>
              <a:rPr lang="en-US"/>
              <a:t>Actual vs.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832625442685199E-2"/>
                  <c:y val="0.22781130957852058"/>
                </c:manualLayout>
              </c:layout>
              <c:numFmt formatCode="General" sourceLinked="0"/>
            </c:trendlineLbl>
          </c:trendline>
          <c:xVal>
            <c:numRef>
              <c:f>'Appendix C-135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C-135 2019'!$D$12:$D$21</c:f>
              <c:numCache>
                <c:formatCode>0.000000</c:formatCode>
                <c:ptCount val="10"/>
                <c:pt idx="0">
                  <c:v>2.2634283777928519</c:v>
                </c:pt>
                <c:pt idx="1">
                  <c:v>2.2142674086108594</c:v>
                </c:pt>
                <c:pt idx="2">
                  <c:v>2.3192356990630238</c:v>
                </c:pt>
                <c:pt idx="3">
                  <c:v>2.356021589083217</c:v>
                </c:pt>
                <c:pt idx="4">
                  <c:v>2.3593906668154978</c:v>
                </c:pt>
                <c:pt idx="5">
                  <c:v>2.2715896592915263</c:v>
                </c:pt>
                <c:pt idx="6">
                  <c:v>2.3609577693188211</c:v>
                </c:pt>
                <c:pt idx="7">
                  <c:v>2.6207551475165429</c:v>
                </c:pt>
                <c:pt idx="8">
                  <c:v>2.6648991074462267</c:v>
                </c:pt>
                <c:pt idx="9">
                  <c:v>2.7064925552031887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480-8658-407E9361FCC9}"/>
            </c:ext>
          </c:extLst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'Appendix C-135 2019'!$B$12:$B$21</c:f>
              <c:numCache>
                <c:formatCode>m/d/yyyy</c:formatCode>
                <c:ptCount val="10"/>
                <c:pt idx="0">
                  <c:v>39994</c:v>
                </c:pt>
                <c:pt idx="1">
                  <c:v>40359</c:v>
                </c:pt>
                <c:pt idx="2">
                  <c:v>41182</c:v>
                </c:pt>
                <c:pt idx="3">
                  <c:v>41547</c:v>
                </c:pt>
                <c:pt idx="4">
                  <c:v>41912</c:v>
                </c:pt>
                <c:pt idx="5">
                  <c:v>42277</c:v>
                </c:pt>
                <c:pt idx="6">
                  <c:v>42643</c:v>
                </c:pt>
                <c:pt idx="7">
                  <c:v>43008</c:v>
                </c:pt>
                <c:pt idx="8">
                  <c:v>43373</c:v>
                </c:pt>
                <c:pt idx="9">
                  <c:v>43738</c:v>
                </c:pt>
              </c:numCache>
            </c:numRef>
          </c:xVal>
          <c:yVal>
            <c:numRef>
              <c:f>'Appendix C-135 2019'!$E$12:$E$21</c:f>
              <c:numCache>
                <c:formatCode>General</c:formatCode>
                <c:ptCount val="10"/>
                <c:pt idx="0">
                  <c:v>2.1661646801734862</c:v>
                </c:pt>
                <c:pt idx="1">
                  <c:v>2.2111314735900254</c:v>
                </c:pt>
                <c:pt idx="2">
                  <c:v>2.3125223529922487</c:v>
                </c:pt>
                <c:pt idx="3">
                  <c:v>2.3574891464087879</c:v>
                </c:pt>
                <c:pt idx="4">
                  <c:v>2.4024559398253262</c:v>
                </c:pt>
                <c:pt idx="5">
                  <c:v>2.4474227332418654</c:v>
                </c:pt>
                <c:pt idx="6">
                  <c:v>2.492512723352696</c:v>
                </c:pt>
                <c:pt idx="7">
                  <c:v>2.5374795167692352</c:v>
                </c:pt>
                <c:pt idx="8">
                  <c:v>2.5824463101857744</c:v>
                </c:pt>
                <c:pt idx="9">
                  <c:v>2.6274131036023136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8-4480-8658-407E9361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416"/>
        <c:axId val="110222336"/>
      </c:scatterChart>
      <c:valAx>
        <c:axId val="110220416"/>
        <c:scaling>
          <c:orientation val="minMax"/>
          <c:max val="43500"/>
          <c:min val="39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Ended June 30, 2009, through September 30, 2019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[$-409]mmm\-yy;@" sourceLinked="0"/>
        <c:majorTickMark val="in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222336"/>
        <c:crosses val="autoZero"/>
        <c:crossBetween val="midCat"/>
      </c:valAx>
      <c:valAx>
        <c:axId val="11022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 Cost per RTM, Natural Log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02204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5</xdr:row>
      <xdr:rowOff>0</xdr:rowOff>
    </xdr:from>
    <xdr:to>
      <xdr:col>26</xdr:col>
      <xdr:colOff>472440</xdr:colOff>
      <xdr:row>33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E0A578-0DDE-4167-B141-66F9404D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0" y="876300"/>
          <a:ext cx="7970520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495299</xdr:colOff>
      <xdr:row>5</xdr:row>
      <xdr:rowOff>169545</xdr:rowOff>
    </xdr:from>
    <xdr:to>
      <xdr:col>20</xdr:col>
      <xdr:colOff>561974</xdr:colOff>
      <xdr:row>32</xdr:row>
      <xdr:rowOff>112395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182880</xdr:colOff>
      <xdr:row>87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1497051-AA80-45BB-9B9B-DE9BE3CAB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084820"/>
          <a:ext cx="7597140" cy="790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41</xdr:row>
      <xdr:rowOff>0</xdr:rowOff>
    </xdr:from>
    <xdr:to>
      <xdr:col>22</xdr:col>
      <xdr:colOff>7620</xdr:colOff>
      <xdr:row>75</xdr:row>
      <xdr:rowOff>22860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8C28233-FD5A-4E98-B5E4-B4491240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7528560"/>
          <a:ext cx="6880860" cy="62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45720</xdr:rowOff>
    </xdr:from>
    <xdr:to>
      <xdr:col>10</xdr:col>
      <xdr:colOff>556260</xdr:colOff>
      <xdr:row>118</xdr:row>
      <xdr:rowOff>121920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C9A0958-4AE3-439B-8244-B5197D2CB6E6}"/>
            </a:ext>
          </a:extLst>
        </xdr:cNvPr>
        <xdr:cNvGrpSpPr/>
      </xdr:nvGrpSpPr>
      <xdr:grpSpPr>
        <a:xfrm>
          <a:off x="0" y="10005060"/>
          <a:ext cx="7459980" cy="9799320"/>
          <a:chOff x="0" y="10005060"/>
          <a:chExt cx="7459980" cy="979932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771B468-564B-4A6E-B2F3-3F3EBD3CAA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0005060"/>
            <a:ext cx="2693417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FE4ADF98-E9F8-49D0-AD1A-A1C443314A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8860" y="10005060"/>
            <a:ext cx="51511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91440</xdr:colOff>
      <xdr:row>61</xdr:row>
      <xdr:rowOff>0</xdr:rowOff>
    </xdr:from>
    <xdr:to>
      <xdr:col>18</xdr:col>
      <xdr:colOff>38100</xdr:colOff>
      <xdr:row>119</xdr:row>
      <xdr:rowOff>76200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4489302-C734-469A-BE93-C7FA34BFA394}"/>
            </a:ext>
          </a:extLst>
        </xdr:cNvPr>
        <xdr:cNvGrpSpPr/>
      </xdr:nvGrpSpPr>
      <xdr:grpSpPr>
        <a:xfrm>
          <a:off x="6995160" y="10126980"/>
          <a:ext cx="6896100" cy="9799320"/>
          <a:chOff x="6995160" y="10126980"/>
          <a:chExt cx="6896100" cy="9799320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4994AB6F-C2A4-40B2-9298-9D9A3A7EE6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95160" y="10126980"/>
            <a:ext cx="2659573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DC91227E-32C5-424F-91E1-8C07FE57B0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40240" y="10126980"/>
            <a:ext cx="43510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76200</xdr:colOff>
      <xdr:row>60</xdr:row>
      <xdr:rowOff>160020</xdr:rowOff>
    </xdr:from>
    <xdr:to>
      <xdr:col>27</xdr:col>
      <xdr:colOff>53340</xdr:colOff>
      <xdr:row>119</xdr:row>
      <xdr:rowOff>68580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B025BE7-B85F-405F-A7E9-FB25D6F9F983}"/>
            </a:ext>
          </a:extLst>
        </xdr:cNvPr>
        <xdr:cNvGrpSpPr/>
      </xdr:nvGrpSpPr>
      <xdr:grpSpPr>
        <a:xfrm>
          <a:off x="13929360" y="10119360"/>
          <a:ext cx="7330440" cy="9799320"/>
          <a:chOff x="13929360" y="10119360"/>
          <a:chExt cx="7330440" cy="9799320"/>
        </a:xfrm>
      </xdr:grpSpPr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EC64D4CC-9109-4043-8273-D87F9F9829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29360" y="10119360"/>
            <a:ext cx="2969802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E2DDE8DE-B581-45E6-9A55-6C98A51FE8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23080" y="10119360"/>
            <a:ext cx="4236720" cy="97993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99060</xdr:rowOff>
    </xdr:from>
    <xdr:to>
      <xdr:col>12</xdr:col>
      <xdr:colOff>533400</xdr:colOff>
      <xdr:row>65</xdr:row>
      <xdr:rowOff>15240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3851F72-21BA-4A56-850B-A87F1E5251F2}"/>
            </a:ext>
          </a:extLst>
        </xdr:cNvPr>
        <xdr:cNvGrpSpPr/>
      </xdr:nvGrpSpPr>
      <xdr:grpSpPr>
        <a:xfrm>
          <a:off x="0" y="5631180"/>
          <a:ext cx="8153400" cy="5539740"/>
          <a:chOff x="0" y="5631180"/>
          <a:chExt cx="8153400" cy="5539740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3626C362-A29A-47C8-BB62-C4FFE13F5B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631180"/>
            <a:ext cx="2531572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BDF40C6-3AE1-4EB3-A7BD-ED143E8D33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54580" y="5631180"/>
            <a:ext cx="579882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320040</xdr:colOff>
      <xdr:row>34</xdr:row>
      <xdr:rowOff>144780</xdr:rowOff>
    </xdr:from>
    <xdr:to>
      <xdr:col>25</xdr:col>
      <xdr:colOff>563880</xdr:colOff>
      <xdr:row>66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71C382A-C8BA-4F48-B6FF-1CC184F67B83}"/>
            </a:ext>
          </a:extLst>
        </xdr:cNvPr>
        <xdr:cNvGrpSpPr/>
      </xdr:nvGrpSpPr>
      <xdr:grpSpPr>
        <a:xfrm>
          <a:off x="8618220" y="5844540"/>
          <a:ext cx="8328660" cy="5554980"/>
          <a:chOff x="8618220" y="5844540"/>
          <a:chExt cx="8328660" cy="555498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BB5249B1-727C-4EB4-9E4B-F411957C87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18220" y="5859780"/>
            <a:ext cx="2765277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0E04BC2-B8F4-4FD8-9260-186109B899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07140" y="5844540"/>
            <a:ext cx="5539740" cy="5539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7</xdr:col>
      <xdr:colOff>7620</xdr:colOff>
      <xdr:row>138</xdr:row>
      <xdr:rowOff>137160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73B031-8E35-454B-BC01-896C1F32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97740"/>
          <a:ext cx="6400800" cy="1223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11</xdr:col>
      <xdr:colOff>7620</xdr:colOff>
      <xdr:row>113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B8CFC-85F1-492C-8AD7-02489CBD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8980"/>
          <a:ext cx="5981700" cy="1071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6</xdr:col>
      <xdr:colOff>7620</xdr:colOff>
      <xdr:row>96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14F0A-020B-49DB-A016-B9B654CF1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7280"/>
          <a:ext cx="5052060" cy="854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7</xdr:col>
      <xdr:colOff>7620</xdr:colOff>
      <xdr:row>71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59ABB2-DFEC-4285-995D-C575CB105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32320"/>
          <a:ext cx="5265420" cy="694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showGridLines="0" workbookViewId="0">
      <selection activeCell="O6" sqref="O6"/>
    </sheetView>
  </sheetViews>
  <sheetFormatPr defaultColWidth="9.109375" defaultRowHeight="13.8" x14ac:dyDescent="0.25"/>
  <cols>
    <col min="1" max="1" width="2.5546875" style="9" customWidth="1"/>
    <col min="2" max="2" width="17.5546875" style="9" bestFit="1" customWidth="1"/>
    <col min="3" max="3" width="11.33203125" style="9" bestFit="1" customWidth="1"/>
    <col min="4" max="4" width="2.88671875" style="9" bestFit="1" customWidth="1"/>
    <col min="5" max="5" width="13.88671875" style="9" bestFit="1" customWidth="1"/>
    <col min="6" max="6" width="2.88671875" style="9" bestFit="1" customWidth="1"/>
    <col min="7" max="7" width="12" style="9" bestFit="1" customWidth="1"/>
    <col min="8" max="8" width="2.88671875" style="9" bestFit="1" customWidth="1"/>
    <col min="9" max="9" width="12.33203125" style="9" bestFit="1" customWidth="1"/>
    <col min="10" max="10" width="2.6640625" style="9" bestFit="1" customWidth="1"/>
    <col min="11" max="11" width="16.88671875" style="9" bestFit="1" customWidth="1"/>
    <col min="12" max="12" width="14.88671875" style="9" customWidth="1"/>
    <col min="13" max="13" width="3.33203125" style="9" customWidth="1"/>
    <col min="14" max="16384" width="9.109375" style="9"/>
  </cols>
  <sheetData>
    <row r="1" spans="2:13" x14ac:dyDescent="0.25">
      <c r="L1" s="10"/>
    </row>
    <row r="2" spans="2:13" x14ac:dyDescent="0.25">
      <c r="L2" s="10" t="s">
        <v>51</v>
      </c>
    </row>
    <row r="3" spans="2:13" x14ac:dyDescent="0.25">
      <c r="L3" s="10" t="s">
        <v>701</v>
      </c>
    </row>
    <row r="5" spans="2:13" x14ac:dyDescent="0.25">
      <c r="C5" s="13" t="s">
        <v>700</v>
      </c>
      <c r="D5" s="13"/>
      <c r="E5" s="13"/>
      <c r="F5" s="13"/>
      <c r="G5" s="13"/>
      <c r="H5" s="13"/>
      <c r="I5" s="13"/>
      <c r="J5" s="13"/>
      <c r="K5" s="13"/>
      <c r="L5" s="13"/>
    </row>
    <row r="8" spans="2:13" x14ac:dyDescent="0.25">
      <c r="C8" s="84" t="s">
        <v>78</v>
      </c>
      <c r="D8" s="84"/>
      <c r="E8" s="84" t="s">
        <v>79</v>
      </c>
      <c r="F8" s="84"/>
      <c r="G8" s="84" t="s">
        <v>80</v>
      </c>
      <c r="H8" s="84"/>
      <c r="I8" s="84" t="s">
        <v>81</v>
      </c>
      <c r="J8" s="84"/>
      <c r="K8" s="84" t="s">
        <v>82</v>
      </c>
      <c r="L8" s="84" t="s">
        <v>83</v>
      </c>
    </row>
    <row r="10" spans="2:13" x14ac:dyDescent="0.25">
      <c r="E10" s="10" t="s">
        <v>84</v>
      </c>
    </row>
    <row r="11" spans="2:13" x14ac:dyDescent="0.25">
      <c r="E11" s="10" t="s">
        <v>85</v>
      </c>
      <c r="G11" s="10" t="s">
        <v>86</v>
      </c>
      <c r="H11" s="10"/>
      <c r="I11" s="10" t="s">
        <v>87</v>
      </c>
      <c r="J11" s="10"/>
      <c r="K11" s="10"/>
      <c r="L11" s="10"/>
    </row>
    <row r="12" spans="2:13" x14ac:dyDescent="0.25">
      <c r="C12" s="9" t="s">
        <v>88</v>
      </c>
      <c r="E12" s="10" t="s">
        <v>694</v>
      </c>
      <c r="G12" s="10" t="s">
        <v>89</v>
      </c>
      <c r="H12" s="10"/>
      <c r="I12" s="10" t="s">
        <v>90</v>
      </c>
      <c r="J12" s="10"/>
      <c r="K12" s="10" t="s">
        <v>105</v>
      </c>
      <c r="L12" s="10" t="s">
        <v>91</v>
      </c>
    </row>
    <row r="13" spans="2:13" s="14" customFormat="1" x14ac:dyDescent="0.25">
      <c r="C13" s="88">
        <v>43738</v>
      </c>
      <c r="D13" s="82" t="s">
        <v>92</v>
      </c>
      <c r="E13" s="15" t="s">
        <v>695</v>
      </c>
      <c r="F13" s="14" t="s">
        <v>93</v>
      </c>
      <c r="G13" s="15" t="s">
        <v>94</v>
      </c>
      <c r="H13" s="15" t="s">
        <v>95</v>
      </c>
      <c r="I13" s="83">
        <v>44286</v>
      </c>
      <c r="J13" s="85" t="s">
        <v>96</v>
      </c>
      <c r="K13" s="15" t="s">
        <v>696</v>
      </c>
      <c r="L13" s="15" t="s">
        <v>97</v>
      </c>
      <c r="M13" s="14" t="s">
        <v>98</v>
      </c>
    </row>
    <row r="14" spans="2:13" x14ac:dyDescent="0.25">
      <c r="B14" s="10" t="s">
        <v>99</v>
      </c>
    </row>
    <row r="15" spans="2:13" x14ac:dyDescent="0.25">
      <c r="B15" s="10" t="s">
        <v>100</v>
      </c>
    </row>
    <row r="16" spans="2:13" x14ac:dyDescent="0.25">
      <c r="B16" s="10" t="s">
        <v>101</v>
      </c>
      <c r="C16" s="81">
        <f>'Appendix D-2-135 2019'!F29</f>
        <v>3.6025044050992627</v>
      </c>
      <c r="D16" s="81"/>
      <c r="E16" s="9">
        <v>0</v>
      </c>
      <c r="G16" s="9">
        <v>0</v>
      </c>
      <c r="I16" s="81">
        <f>C16</f>
        <v>3.6025044050992627</v>
      </c>
      <c r="J16" s="81"/>
      <c r="K16" s="81">
        <v>3.1099000000000001</v>
      </c>
      <c r="L16" s="17">
        <f>I16/K16-1</f>
        <v>0.15839879259759559</v>
      </c>
    </row>
    <row r="17" spans="2:12" x14ac:dyDescent="0.25">
      <c r="B17" s="15" t="s">
        <v>54</v>
      </c>
      <c r="C17" s="80">
        <f>'Appendix D-135 2019'!F27-'Appendix D-2-135 2019'!F29</f>
        <v>14.976653499025817</v>
      </c>
      <c r="D17" s="80"/>
      <c r="E17" s="17">
        <f>'Appendix C-135 2019'!H12</f>
        <v>4.599312547399359E-2</v>
      </c>
      <c r="F17" s="17"/>
      <c r="G17" s="17">
        <f>(1+E17)*(1+(E17*1))-1</f>
        <v>9.4101618538853682E-2</v>
      </c>
      <c r="H17" s="17"/>
      <c r="I17" s="80">
        <f>C17*(G17+1)</f>
        <v>16.385980833579733</v>
      </c>
      <c r="J17" s="80"/>
      <c r="K17" s="80">
        <f>18.6383-3.1099</f>
        <v>15.528400000000001</v>
      </c>
      <c r="L17" s="87">
        <f>I17/K17-1</f>
        <v>5.5226606320015748E-2</v>
      </c>
    </row>
    <row r="18" spans="2:12" x14ac:dyDescent="0.25">
      <c r="B18" s="10" t="s">
        <v>28</v>
      </c>
      <c r="C18" s="81">
        <f>SUM(C16:C17)</f>
        <v>18.579157904125079</v>
      </c>
      <c r="D18" s="81"/>
      <c r="I18" s="81">
        <f>SUM(I16:I17)</f>
        <v>19.988485238678997</v>
      </c>
      <c r="J18" s="81"/>
      <c r="K18" s="81">
        <f>SUM(K16:K17)</f>
        <v>18.638300000000001</v>
      </c>
      <c r="L18" s="17">
        <f>I18/K18-1</f>
        <v>7.2441437184668001E-2</v>
      </c>
    </row>
    <row r="21" spans="2:12" x14ac:dyDescent="0.25">
      <c r="B21" s="120" t="s">
        <v>397</v>
      </c>
      <c r="C21" s="79"/>
      <c r="D21" s="79"/>
      <c r="E21" s="79"/>
      <c r="F21" s="79"/>
      <c r="G21" s="79"/>
      <c r="H21" s="79"/>
      <c r="I21" s="79"/>
      <c r="J21" s="79"/>
      <c r="K21" s="79"/>
    </row>
    <row r="22" spans="2:12" x14ac:dyDescent="0.25">
      <c r="B22" s="9" t="s">
        <v>398</v>
      </c>
    </row>
    <row r="23" spans="2:12" x14ac:dyDescent="0.25">
      <c r="B23" s="9" t="s">
        <v>104</v>
      </c>
    </row>
    <row r="24" spans="2:12" x14ac:dyDescent="0.25">
      <c r="B24" s="9" t="s">
        <v>705</v>
      </c>
    </row>
    <row r="25" spans="2:12" x14ac:dyDescent="0.25">
      <c r="B25" s="9" t="s">
        <v>343</v>
      </c>
    </row>
    <row r="26" spans="2:12" x14ac:dyDescent="0.25">
      <c r="B26" s="9" t="s">
        <v>693</v>
      </c>
    </row>
    <row r="27" spans="2:12" x14ac:dyDescent="0.25">
      <c r="B27" s="9" t="s">
        <v>102</v>
      </c>
    </row>
    <row r="28" spans="2:12" x14ac:dyDescent="0.25">
      <c r="B28" s="9" t="s">
        <v>103</v>
      </c>
    </row>
  </sheetData>
  <sheetProtection algorithmName="SHA-512" hashValue="xYkbp1RVOSU3wiNPvqIqwjy+Vm0PrK4iI4kpjmBAXRHDq0JBLy4VtELjYf7mU0PrbQt5/Ptxj/qbJsZljxwJLw==" saltValue="gdvXFzkySkQ3t+5fnmdLpQ==" spinCount="100000" sheet="1" objects="1" scenarios="1"/>
  <printOptions horizontalCentered="1"/>
  <pageMargins left="0.7" right="0.7" top="0.75" bottom="0.75" header="0.3" footer="0.3"/>
  <pageSetup scale="81" orientation="portrait" verticalDpi="598" r:id="rId1"/>
  <ignoredErrors>
    <ignoredError sqref="C8:L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showGridLines="0" workbookViewId="0">
      <pane ySplit="8" topLeftCell="A20" activePane="bottomLeft" state="frozen"/>
      <selection pane="bottomLeft" activeCell="A37" sqref="A37"/>
    </sheetView>
  </sheetViews>
  <sheetFormatPr defaultColWidth="9.109375" defaultRowHeight="15.6" x14ac:dyDescent="0.3"/>
  <cols>
    <col min="1" max="1" width="3.6640625" style="3" customWidth="1"/>
    <col min="2" max="2" width="22.5546875" style="3" bestFit="1" customWidth="1"/>
    <col min="3" max="3" width="12.44140625" style="3" customWidth="1"/>
    <col min="4" max="4" width="6.88671875" style="3" customWidth="1"/>
    <col min="5" max="5" width="13.6640625" style="3" customWidth="1"/>
    <col min="6" max="6" width="6.109375" style="3" customWidth="1"/>
    <col min="7" max="7" width="11.33203125" style="3" bestFit="1" customWidth="1"/>
    <col min="8" max="12" width="9.109375" style="3"/>
    <col min="13" max="13" width="26" style="3" customWidth="1"/>
    <col min="14" max="14" width="11" style="3" bestFit="1" customWidth="1"/>
    <col min="15" max="15" width="9.109375" style="3"/>
    <col min="16" max="16" width="19" style="3" customWidth="1"/>
    <col min="17" max="17" width="11" style="3" bestFit="1" customWidth="1"/>
    <col min="18" max="16384" width="9.109375" style="3"/>
  </cols>
  <sheetData>
    <row r="1" spans="2:17" x14ac:dyDescent="0.3">
      <c r="G1" s="4"/>
    </row>
    <row r="2" spans="2:17" x14ac:dyDescent="0.3">
      <c r="G2" s="4" t="s">
        <v>331</v>
      </c>
    </row>
    <row r="5" spans="2:17" x14ac:dyDescent="0.3">
      <c r="B5" s="160" t="s">
        <v>679</v>
      </c>
      <c r="C5" s="160"/>
      <c r="D5" s="160"/>
      <c r="E5" s="160"/>
      <c r="F5" s="160"/>
      <c r="G5" s="160"/>
    </row>
    <row r="6" spans="2:17" x14ac:dyDescent="0.3">
      <c r="B6" s="159"/>
      <c r="C6" s="159"/>
      <c r="D6" s="159"/>
      <c r="E6" s="159"/>
      <c r="F6" s="159"/>
      <c r="G6" s="159"/>
    </row>
    <row r="7" spans="2:17" x14ac:dyDescent="0.3">
      <c r="C7" s="4" t="s">
        <v>146</v>
      </c>
      <c r="D7" s="4"/>
      <c r="E7" s="4" t="s">
        <v>147</v>
      </c>
      <c r="F7" s="4"/>
      <c r="G7" s="4"/>
    </row>
    <row r="8" spans="2:17" x14ac:dyDescent="0.3">
      <c r="B8" s="6" t="s">
        <v>32</v>
      </c>
      <c r="C8" s="8" t="s">
        <v>11</v>
      </c>
      <c r="D8" s="8"/>
      <c r="E8" s="8" t="s">
        <v>11</v>
      </c>
      <c r="F8" s="4"/>
      <c r="G8" s="8" t="s">
        <v>107</v>
      </c>
    </row>
    <row r="9" spans="2:17" x14ac:dyDescent="0.3">
      <c r="B9" s="3" t="s">
        <v>270</v>
      </c>
      <c r="C9" s="65">
        <v>817</v>
      </c>
      <c r="E9" s="3">
        <v>810</v>
      </c>
      <c r="G9" s="155">
        <f t="shared" ref="G9:G34" si="0">C9/E9-1</f>
        <v>8.6419753086419693E-3</v>
      </c>
    </row>
    <row r="10" spans="2:17" x14ac:dyDescent="0.3">
      <c r="B10" s="3" t="s">
        <v>180</v>
      </c>
      <c r="C10" s="157">
        <v>5640</v>
      </c>
      <c r="D10" s="64"/>
      <c r="E10" s="157">
        <v>4891</v>
      </c>
      <c r="F10" s="64"/>
      <c r="G10" s="156">
        <f t="shared" si="0"/>
        <v>0.15313841750153334</v>
      </c>
      <c r="H10" s="64"/>
    </row>
    <row r="11" spans="2:17" x14ac:dyDescent="0.3">
      <c r="B11" s="3" t="s">
        <v>330</v>
      </c>
      <c r="C11" s="157">
        <v>25656</v>
      </c>
      <c r="D11" s="64"/>
      <c r="E11" s="157">
        <v>24461</v>
      </c>
      <c r="F11" s="64"/>
      <c r="G11" s="156">
        <f t="shared" si="0"/>
        <v>4.8853276644454491E-2</v>
      </c>
      <c r="H11" s="64"/>
    </row>
    <row r="12" spans="2:17" x14ac:dyDescent="0.3">
      <c r="B12" s="3" t="s">
        <v>148</v>
      </c>
      <c r="C12" s="65">
        <v>409369</v>
      </c>
      <c r="E12" s="65">
        <v>379035</v>
      </c>
      <c r="G12" s="155">
        <f t="shared" si="0"/>
        <v>8.0029548722413413E-2</v>
      </c>
      <c r="N12" s="65"/>
      <c r="Q12" s="65"/>
    </row>
    <row r="13" spans="2:17" x14ac:dyDescent="0.3">
      <c r="B13" s="3" t="s">
        <v>166</v>
      </c>
      <c r="C13" s="65">
        <v>353981</v>
      </c>
      <c r="E13" s="65">
        <v>340824</v>
      </c>
      <c r="G13" s="155">
        <f t="shared" si="0"/>
        <v>3.8603502100791109E-2</v>
      </c>
      <c r="N13" s="65"/>
      <c r="Q13" s="65"/>
    </row>
    <row r="14" spans="2:17" x14ac:dyDescent="0.3">
      <c r="B14" s="3" t="s">
        <v>282</v>
      </c>
      <c r="C14" s="65">
        <v>1607</v>
      </c>
      <c r="E14" s="65">
        <v>1590</v>
      </c>
      <c r="G14" s="155">
        <f t="shared" si="0"/>
        <v>1.0691823899371178E-2</v>
      </c>
      <c r="N14" s="65"/>
      <c r="Q14" s="65"/>
    </row>
    <row r="15" spans="2:17" x14ac:dyDescent="0.3">
      <c r="B15" s="3" t="s">
        <v>149</v>
      </c>
      <c r="C15" s="65">
        <v>408895</v>
      </c>
      <c r="E15" s="65">
        <v>398856</v>
      </c>
      <c r="G15" s="155">
        <f t="shared" si="0"/>
        <v>2.5169484726317304E-2</v>
      </c>
      <c r="N15" s="65"/>
      <c r="Q15" s="65"/>
    </row>
    <row r="16" spans="2:17" x14ac:dyDescent="0.3">
      <c r="B16" s="3" t="s">
        <v>272</v>
      </c>
      <c r="C16" s="65">
        <v>66209</v>
      </c>
      <c r="E16" s="65">
        <v>59961</v>
      </c>
      <c r="G16" s="155">
        <f t="shared" si="0"/>
        <v>0.10420106402494955</v>
      </c>
      <c r="N16" s="65"/>
      <c r="Q16" s="65"/>
    </row>
    <row r="17" spans="2:17" x14ac:dyDescent="0.3">
      <c r="B17" s="3" t="s">
        <v>192</v>
      </c>
      <c r="C17" s="65">
        <v>332743</v>
      </c>
      <c r="E17" s="65">
        <v>266805</v>
      </c>
      <c r="G17" s="155">
        <f t="shared" si="0"/>
        <v>0.24713929648994593</v>
      </c>
      <c r="N17" s="65"/>
      <c r="Q17" s="65"/>
    </row>
    <row r="18" spans="2:17" x14ac:dyDescent="0.3">
      <c r="B18" s="3" t="s">
        <v>179</v>
      </c>
      <c r="C18" s="65">
        <v>1751547</v>
      </c>
      <c r="E18" s="65">
        <v>1640197</v>
      </c>
      <c r="G18" s="155">
        <f t="shared" si="0"/>
        <v>6.7888186601975153E-2</v>
      </c>
      <c r="N18" s="65"/>
      <c r="Q18" s="65"/>
    </row>
    <row r="19" spans="2:17" x14ac:dyDescent="0.3">
      <c r="B19" s="3" t="s">
        <v>273</v>
      </c>
      <c r="C19" s="65">
        <v>5454</v>
      </c>
      <c r="E19" s="65">
        <v>5025</v>
      </c>
      <c r="G19" s="155">
        <f t="shared" si="0"/>
        <v>8.5373134328358136E-2</v>
      </c>
      <c r="N19" s="65"/>
      <c r="Q19" s="65"/>
    </row>
    <row r="20" spans="2:17" x14ac:dyDescent="0.3">
      <c r="B20" s="3" t="s">
        <v>175</v>
      </c>
      <c r="C20" s="65">
        <v>5842</v>
      </c>
      <c r="E20" s="65">
        <v>4940</v>
      </c>
      <c r="G20" s="155">
        <f t="shared" si="0"/>
        <v>0.18259109311740884</v>
      </c>
      <c r="N20" s="65"/>
      <c r="Q20" s="65"/>
    </row>
    <row r="21" spans="2:17" x14ac:dyDescent="0.3">
      <c r="B21" s="3" t="s">
        <v>176</v>
      </c>
      <c r="C21" s="65">
        <v>3638</v>
      </c>
      <c r="E21" s="65">
        <v>3337</v>
      </c>
      <c r="G21" s="155">
        <f t="shared" si="0"/>
        <v>9.0200779142942666E-2</v>
      </c>
      <c r="N21" s="65"/>
      <c r="Q21" s="65"/>
    </row>
    <row r="22" spans="2:17" x14ac:dyDescent="0.3">
      <c r="B22" s="3" t="s">
        <v>171</v>
      </c>
      <c r="C22" s="65">
        <v>1377680</v>
      </c>
      <c r="E22" s="65">
        <v>1344869</v>
      </c>
      <c r="G22" s="155">
        <f t="shared" si="0"/>
        <v>2.4397171769146242E-2</v>
      </c>
      <c r="N22" s="65"/>
      <c r="Q22" s="65"/>
    </row>
    <row r="23" spans="2:17" x14ac:dyDescent="0.3">
      <c r="B23" s="3" t="s">
        <v>174</v>
      </c>
      <c r="C23" s="65">
        <v>4108</v>
      </c>
      <c r="E23" s="65">
        <v>3721</v>
      </c>
      <c r="G23" s="155">
        <f t="shared" si="0"/>
        <v>0.10400429991937643</v>
      </c>
      <c r="N23" s="65"/>
      <c r="Q23" s="65"/>
    </row>
    <row r="24" spans="2:17" x14ac:dyDescent="0.3">
      <c r="B24" s="3" t="s">
        <v>275</v>
      </c>
      <c r="C24" s="65">
        <v>10457</v>
      </c>
      <c r="E24" s="65">
        <v>10439</v>
      </c>
      <c r="G24" s="155">
        <f t="shared" si="0"/>
        <v>1.7243030941660464E-3</v>
      </c>
      <c r="N24" s="65"/>
      <c r="Q24" s="65"/>
    </row>
    <row r="25" spans="2:17" x14ac:dyDescent="0.3">
      <c r="B25" s="3" t="s">
        <v>276</v>
      </c>
      <c r="C25" s="3">
        <v>1974</v>
      </c>
      <c r="E25" s="3">
        <v>1792</v>
      </c>
      <c r="G25" s="155">
        <f t="shared" si="0"/>
        <v>0.1015625</v>
      </c>
      <c r="N25" s="65"/>
      <c r="Q25" s="65"/>
    </row>
    <row r="26" spans="2:17" x14ac:dyDescent="0.3">
      <c r="B26" s="3" t="s">
        <v>277</v>
      </c>
      <c r="C26" s="65">
        <v>1327</v>
      </c>
      <c r="E26" s="65">
        <v>1279</v>
      </c>
      <c r="G26" s="155">
        <f t="shared" si="0"/>
        <v>3.7529319781078874E-2</v>
      </c>
      <c r="N26" s="65"/>
      <c r="Q26" s="65"/>
    </row>
    <row r="27" spans="2:17" x14ac:dyDescent="0.3">
      <c r="B27" s="3" t="s">
        <v>278</v>
      </c>
      <c r="C27" s="65">
        <v>1102</v>
      </c>
      <c r="E27" s="65">
        <v>1011</v>
      </c>
      <c r="G27" s="155">
        <f t="shared" si="0"/>
        <v>9.0009891196834779E-2</v>
      </c>
      <c r="N27" s="65"/>
      <c r="Q27" s="65"/>
    </row>
    <row r="28" spans="2:17" x14ac:dyDescent="0.3">
      <c r="B28" s="3" t="s">
        <v>279</v>
      </c>
      <c r="C28" s="65">
        <v>2675</v>
      </c>
      <c r="E28" s="65">
        <v>2576</v>
      </c>
      <c r="G28" s="155">
        <f t="shared" si="0"/>
        <v>3.8431677018633481E-2</v>
      </c>
      <c r="N28" s="65"/>
      <c r="Q28" s="65"/>
    </row>
    <row r="29" spans="2:17" x14ac:dyDescent="0.3">
      <c r="B29" s="3" t="s">
        <v>177</v>
      </c>
      <c r="C29" s="65">
        <v>7293967</v>
      </c>
      <c r="E29" s="65">
        <v>6943179</v>
      </c>
      <c r="G29" s="155">
        <f t="shared" si="0"/>
        <v>5.0522678444556934E-2</v>
      </c>
      <c r="N29" s="65"/>
      <c r="Q29" s="65"/>
    </row>
    <row r="30" spans="2:17" x14ac:dyDescent="0.3">
      <c r="B30" s="3" t="s">
        <v>191</v>
      </c>
      <c r="C30" s="65">
        <v>22416</v>
      </c>
      <c r="E30" s="65">
        <v>20447</v>
      </c>
      <c r="G30" s="155">
        <f t="shared" si="0"/>
        <v>9.6297745390521827E-2</v>
      </c>
      <c r="N30" s="65"/>
      <c r="Q30" s="65"/>
    </row>
    <row r="31" spans="2:17" x14ac:dyDescent="0.3">
      <c r="B31" s="3" t="s">
        <v>47</v>
      </c>
      <c r="C31" s="65">
        <v>53198</v>
      </c>
      <c r="E31" s="65">
        <v>51280</v>
      </c>
      <c r="G31" s="155">
        <f t="shared" si="0"/>
        <v>3.7402496099844029E-2</v>
      </c>
      <c r="N31" s="65"/>
      <c r="Q31" s="65"/>
    </row>
    <row r="32" spans="2:17" x14ac:dyDescent="0.3">
      <c r="B32" s="3" t="s">
        <v>150</v>
      </c>
      <c r="C32" s="65">
        <v>23</v>
      </c>
      <c r="E32" s="65">
        <v>23</v>
      </c>
      <c r="G32" s="158">
        <f t="shared" si="0"/>
        <v>0</v>
      </c>
      <c r="N32" s="65"/>
      <c r="Q32" s="65"/>
    </row>
    <row r="33" spans="2:17" x14ac:dyDescent="0.3">
      <c r="B33" s="3" t="s">
        <v>185</v>
      </c>
      <c r="C33" s="157">
        <v>191753</v>
      </c>
      <c r="D33" s="64"/>
      <c r="E33" s="157">
        <v>178093</v>
      </c>
      <c r="F33" s="64"/>
      <c r="G33" s="156">
        <f t="shared" si="0"/>
        <v>7.6701498655197042E-2</v>
      </c>
      <c r="N33" s="65"/>
      <c r="Q33" s="65"/>
    </row>
    <row r="34" spans="2:17" x14ac:dyDescent="0.3">
      <c r="B34" s="3" t="s">
        <v>182</v>
      </c>
      <c r="C34" s="65">
        <v>120585</v>
      </c>
      <c r="D34" s="65"/>
      <c r="E34" s="65">
        <v>112504</v>
      </c>
      <c r="G34" s="155">
        <f t="shared" si="0"/>
        <v>7.1828557206854882E-2</v>
      </c>
    </row>
    <row r="35" spans="2:17" x14ac:dyDescent="0.3">
      <c r="N35" s="65"/>
      <c r="Q35" s="65"/>
    </row>
    <row r="36" spans="2:17" x14ac:dyDescent="0.3">
      <c r="B36" s="94"/>
      <c r="C36" s="94"/>
      <c r="D36" s="94"/>
      <c r="E36" s="94"/>
      <c r="F36" s="94"/>
      <c r="G36" s="94"/>
      <c r="N36" s="65"/>
      <c r="Q36" s="65"/>
    </row>
    <row r="39" spans="2:17" x14ac:dyDescent="0.3">
      <c r="B39" s="4"/>
      <c r="C39" s="65"/>
      <c r="D39" s="65"/>
      <c r="E39" s="65"/>
      <c r="G39" s="155"/>
    </row>
    <row r="40" spans="2:17" x14ac:dyDescent="0.3">
      <c r="B40" s="66"/>
      <c r="C40" s="65"/>
      <c r="D40" s="65"/>
      <c r="E40" s="65"/>
      <c r="G40" s="155"/>
    </row>
    <row r="41" spans="2:17" x14ac:dyDescent="0.3">
      <c r="B41" s="67"/>
      <c r="C41" s="68"/>
      <c r="D41" s="68"/>
      <c r="E41" s="68"/>
      <c r="G41" s="155"/>
    </row>
    <row r="42" spans="2:17" x14ac:dyDescent="0.3">
      <c r="B42" s="4"/>
      <c r="C42" s="65"/>
      <c r="D42" s="65"/>
      <c r="E42" s="65"/>
      <c r="G42" s="155"/>
    </row>
    <row r="43" spans="2:17" x14ac:dyDescent="0.3">
      <c r="N43" s="65"/>
      <c r="Q43" s="65"/>
    </row>
  </sheetData>
  <sheetProtection algorithmName="SHA-512" hashValue="d/1BljefYX/gJT8w+ucNRVCP6UzRlMZv8XOwNj9qFpBJdzP8JD/IF3g/S7m0s3x4uWQkujX9COo00XTmFJmzQQ==" saltValue="zJCZXiao9q+ANxuRRd/ZIA==" spinCount="100000" sheet="1" objects="1" scenarios="1"/>
  <pageMargins left="0.7" right="0.7" top="0.75" bottom="0.75" header="0.3" footer="0.3"/>
  <pageSetup orientation="portrait" verticalDpi="598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tabSelected="1" workbookViewId="0">
      <selection activeCell="H71" sqref="H71:I88"/>
    </sheetView>
  </sheetViews>
  <sheetFormatPr defaultRowHeight="14.4" x14ac:dyDescent="0.3"/>
  <cols>
    <col min="1" max="1" width="10.88671875" bestFit="1" customWidth="1"/>
    <col min="2" max="2" width="9.44140625" style="187" bestFit="1" customWidth="1"/>
  </cols>
  <sheetData>
    <row r="1" spans="1:13" s="90" customFormat="1" x14ac:dyDescent="0.3">
      <c r="A1" s="90" t="s">
        <v>269</v>
      </c>
      <c r="B1" s="185" t="s">
        <v>165</v>
      </c>
    </row>
    <row r="2" spans="1:13" x14ac:dyDescent="0.3">
      <c r="A2" t="s">
        <v>222</v>
      </c>
      <c r="B2" s="186">
        <f t="shared" ref="B2:B33" si="0">SUMIF($G$6:$G$426,A2,$I$6:$I$426)</f>
        <v>6357</v>
      </c>
      <c r="E2" t="s">
        <v>678</v>
      </c>
    </row>
    <row r="3" spans="1:13" x14ac:dyDescent="0.3">
      <c r="A3" t="s">
        <v>205</v>
      </c>
      <c r="B3" s="186">
        <f t="shared" si="0"/>
        <v>5889</v>
      </c>
      <c r="E3" t="s">
        <v>310</v>
      </c>
    </row>
    <row r="4" spans="1:13" x14ac:dyDescent="0.3">
      <c r="A4" t="s">
        <v>202</v>
      </c>
      <c r="B4" s="186">
        <f t="shared" si="0"/>
        <v>5511</v>
      </c>
    </row>
    <row r="5" spans="1:13" x14ac:dyDescent="0.3">
      <c r="A5" t="s">
        <v>197</v>
      </c>
      <c r="B5" s="186">
        <f t="shared" si="0"/>
        <v>3719</v>
      </c>
      <c r="E5" t="s">
        <v>344</v>
      </c>
      <c r="F5" t="s">
        <v>345</v>
      </c>
      <c r="G5" t="s">
        <v>269</v>
      </c>
      <c r="H5" t="s">
        <v>146</v>
      </c>
      <c r="I5" t="s">
        <v>346</v>
      </c>
    </row>
    <row r="6" spans="1:13" x14ac:dyDescent="0.3">
      <c r="A6" t="s">
        <v>206</v>
      </c>
      <c r="B6" s="186">
        <f t="shared" si="0"/>
        <v>3107</v>
      </c>
      <c r="E6" t="s">
        <v>112</v>
      </c>
      <c r="F6" t="s">
        <v>119</v>
      </c>
      <c r="G6" t="s">
        <v>222</v>
      </c>
      <c r="H6" t="str">
        <f t="shared" ref="H6:H37" si="1">+E6&amp;" "&amp;F6</f>
        <v>ANC ENA</v>
      </c>
      <c r="I6" s="184">
        <v>3179</v>
      </c>
    </row>
    <row r="7" spans="1:13" x14ac:dyDescent="0.3">
      <c r="A7" t="s">
        <v>240</v>
      </c>
      <c r="B7" s="186">
        <f t="shared" si="0"/>
        <v>3000</v>
      </c>
      <c r="E7" t="s">
        <v>119</v>
      </c>
      <c r="F7" t="s">
        <v>112</v>
      </c>
      <c r="G7" t="s">
        <v>222</v>
      </c>
      <c r="H7" t="str">
        <f t="shared" si="1"/>
        <v>ENA ANC</v>
      </c>
      <c r="I7" s="184">
        <v>3178</v>
      </c>
      <c r="M7" t="s">
        <v>222</v>
      </c>
    </row>
    <row r="8" spans="1:13" x14ac:dyDescent="0.3">
      <c r="A8" t="s">
        <v>226</v>
      </c>
      <c r="B8" s="186">
        <f t="shared" si="0"/>
        <v>2673</v>
      </c>
      <c r="E8" t="s">
        <v>112</v>
      </c>
      <c r="F8" t="s">
        <v>120</v>
      </c>
      <c r="G8" t="s">
        <v>205</v>
      </c>
      <c r="H8" t="str">
        <f t="shared" si="1"/>
        <v>ANC FAI</v>
      </c>
      <c r="I8" s="184">
        <v>2982</v>
      </c>
      <c r="M8" t="s">
        <v>205</v>
      </c>
    </row>
    <row r="9" spans="1:13" x14ac:dyDescent="0.3">
      <c r="A9" t="s">
        <v>193</v>
      </c>
      <c r="B9" s="186">
        <f t="shared" si="0"/>
        <v>2552</v>
      </c>
      <c r="E9" t="s">
        <v>124</v>
      </c>
      <c r="F9" t="s">
        <v>112</v>
      </c>
      <c r="G9" t="s">
        <v>202</v>
      </c>
      <c r="H9" t="str">
        <f t="shared" si="1"/>
        <v>BET ANC</v>
      </c>
      <c r="I9" s="184">
        <v>2918</v>
      </c>
      <c r="M9" t="s">
        <v>202</v>
      </c>
    </row>
    <row r="10" spans="1:13" x14ac:dyDescent="0.3">
      <c r="A10" t="s">
        <v>213</v>
      </c>
      <c r="B10" s="186">
        <f t="shared" si="0"/>
        <v>1871</v>
      </c>
      <c r="E10" t="s">
        <v>120</v>
      </c>
      <c r="F10" t="s">
        <v>112</v>
      </c>
      <c r="G10" t="s">
        <v>205</v>
      </c>
      <c r="H10" t="str">
        <f t="shared" si="1"/>
        <v>FAI ANC</v>
      </c>
      <c r="I10" s="184">
        <v>2907</v>
      </c>
      <c r="M10" t="s">
        <v>197</v>
      </c>
    </row>
    <row r="11" spans="1:13" x14ac:dyDescent="0.3">
      <c r="A11" t="s">
        <v>241</v>
      </c>
      <c r="B11" s="186">
        <f t="shared" si="0"/>
        <v>1593</v>
      </c>
      <c r="E11" t="s">
        <v>112</v>
      </c>
      <c r="F11" t="s">
        <v>124</v>
      </c>
      <c r="G11" t="s">
        <v>202</v>
      </c>
      <c r="H11" t="str">
        <f t="shared" si="1"/>
        <v>ANC BET</v>
      </c>
      <c r="I11" s="184">
        <v>2593</v>
      </c>
      <c r="M11" t="s">
        <v>206</v>
      </c>
    </row>
    <row r="12" spans="1:13" x14ac:dyDescent="0.3">
      <c r="A12" t="s">
        <v>228</v>
      </c>
      <c r="B12" s="186">
        <f t="shared" si="0"/>
        <v>1345</v>
      </c>
      <c r="E12" t="s">
        <v>112</v>
      </c>
      <c r="F12" t="s">
        <v>115</v>
      </c>
      <c r="G12" t="s">
        <v>197</v>
      </c>
      <c r="H12" t="str">
        <f t="shared" si="1"/>
        <v>ANC ADQ</v>
      </c>
      <c r="I12" s="184">
        <v>1862</v>
      </c>
      <c r="M12" t="s">
        <v>226</v>
      </c>
    </row>
    <row r="13" spans="1:13" x14ac:dyDescent="0.3">
      <c r="A13" t="s">
        <v>258</v>
      </c>
      <c r="B13" s="186">
        <f t="shared" si="0"/>
        <v>1280</v>
      </c>
      <c r="E13" t="s">
        <v>115</v>
      </c>
      <c r="F13" t="s">
        <v>112</v>
      </c>
      <c r="G13" t="s">
        <v>197</v>
      </c>
      <c r="H13" t="str">
        <f t="shared" si="1"/>
        <v>ADQ ANC</v>
      </c>
      <c r="I13" s="184">
        <v>1857</v>
      </c>
      <c r="M13" t="s">
        <v>240</v>
      </c>
    </row>
    <row r="14" spans="1:13" x14ac:dyDescent="0.3">
      <c r="A14" t="s">
        <v>198</v>
      </c>
      <c r="B14" s="186">
        <f t="shared" si="0"/>
        <v>1259</v>
      </c>
      <c r="E14" t="s">
        <v>127</v>
      </c>
      <c r="F14" t="s">
        <v>112</v>
      </c>
      <c r="G14" t="s">
        <v>206</v>
      </c>
      <c r="H14" t="str">
        <f t="shared" si="1"/>
        <v>JNU ANC</v>
      </c>
      <c r="I14" s="184">
        <v>1680</v>
      </c>
      <c r="M14" t="s">
        <v>193</v>
      </c>
    </row>
    <row r="15" spans="1:13" x14ac:dyDescent="0.3">
      <c r="A15" t="s">
        <v>223</v>
      </c>
      <c r="B15" s="186">
        <f t="shared" si="0"/>
        <v>1104</v>
      </c>
      <c r="E15" t="s">
        <v>138</v>
      </c>
      <c r="F15" t="s">
        <v>112</v>
      </c>
      <c r="G15" t="s">
        <v>226</v>
      </c>
      <c r="H15" t="str">
        <f t="shared" si="1"/>
        <v>OTZ ANC</v>
      </c>
      <c r="I15" s="184">
        <v>1542</v>
      </c>
      <c r="M15" t="s">
        <v>198</v>
      </c>
    </row>
    <row r="16" spans="1:13" x14ac:dyDescent="0.3">
      <c r="A16" t="s">
        <v>219</v>
      </c>
      <c r="B16" s="186">
        <f t="shared" si="0"/>
        <v>1051</v>
      </c>
      <c r="E16" t="s">
        <v>128</v>
      </c>
      <c r="F16" t="s">
        <v>112</v>
      </c>
      <c r="G16" t="s">
        <v>240</v>
      </c>
      <c r="H16" t="str">
        <f t="shared" si="1"/>
        <v>HOM ANC</v>
      </c>
      <c r="I16" s="184">
        <v>1505</v>
      </c>
      <c r="M16" t="s">
        <v>228</v>
      </c>
    </row>
    <row r="17" spans="1:13" x14ac:dyDescent="0.3">
      <c r="A17" t="s">
        <v>242</v>
      </c>
      <c r="B17" s="186">
        <f t="shared" si="0"/>
        <v>1043</v>
      </c>
      <c r="E17" t="s">
        <v>112</v>
      </c>
      <c r="F17" t="s">
        <v>128</v>
      </c>
      <c r="G17" t="s">
        <v>240</v>
      </c>
      <c r="H17" t="str">
        <f t="shared" si="1"/>
        <v>ANC HOM</v>
      </c>
      <c r="I17" s="184">
        <v>1495</v>
      </c>
      <c r="M17" t="s">
        <v>241</v>
      </c>
    </row>
    <row r="18" spans="1:13" x14ac:dyDescent="0.3">
      <c r="A18" t="s">
        <v>201</v>
      </c>
      <c r="B18" s="186">
        <f t="shared" si="0"/>
        <v>843</v>
      </c>
      <c r="E18" t="s">
        <v>112</v>
      </c>
      <c r="F18" t="s">
        <v>127</v>
      </c>
      <c r="G18" t="s">
        <v>206</v>
      </c>
      <c r="H18" t="str">
        <f t="shared" si="1"/>
        <v>ANC JNU</v>
      </c>
      <c r="I18" s="184">
        <v>1427</v>
      </c>
      <c r="M18" t="s">
        <v>213</v>
      </c>
    </row>
    <row r="19" spans="1:13" x14ac:dyDescent="0.3">
      <c r="A19" t="s">
        <v>356</v>
      </c>
      <c r="B19" s="186">
        <f t="shared" si="0"/>
        <v>799</v>
      </c>
      <c r="E19" t="s">
        <v>112</v>
      </c>
      <c r="F19" t="s">
        <v>137</v>
      </c>
      <c r="G19" t="s">
        <v>193</v>
      </c>
      <c r="H19" t="str">
        <f t="shared" si="1"/>
        <v>ANC OME</v>
      </c>
      <c r="I19" s="184">
        <v>1356</v>
      </c>
      <c r="M19" t="s">
        <v>356</v>
      </c>
    </row>
    <row r="20" spans="1:13" x14ac:dyDescent="0.3">
      <c r="A20" t="s">
        <v>203</v>
      </c>
      <c r="B20" s="186">
        <f t="shared" si="0"/>
        <v>780</v>
      </c>
      <c r="E20" t="s">
        <v>112</v>
      </c>
      <c r="F20" t="s">
        <v>114</v>
      </c>
      <c r="G20" t="s">
        <v>198</v>
      </c>
      <c r="H20" t="str">
        <f t="shared" si="1"/>
        <v>ANC AKN</v>
      </c>
      <c r="I20" s="184">
        <v>1259</v>
      </c>
      <c r="M20" t="s">
        <v>223</v>
      </c>
    </row>
    <row r="21" spans="1:13" x14ac:dyDescent="0.3">
      <c r="A21" t="s">
        <v>255</v>
      </c>
      <c r="B21" s="186">
        <f t="shared" si="0"/>
        <v>766</v>
      </c>
      <c r="E21" t="s">
        <v>137</v>
      </c>
      <c r="F21" t="s">
        <v>112</v>
      </c>
      <c r="G21" t="s">
        <v>193</v>
      </c>
      <c r="H21" t="str">
        <f t="shared" si="1"/>
        <v>OME ANC</v>
      </c>
      <c r="I21" s="184">
        <v>1196</v>
      </c>
      <c r="M21" t="s">
        <v>258</v>
      </c>
    </row>
    <row r="22" spans="1:13" x14ac:dyDescent="0.3">
      <c r="A22" t="s">
        <v>256</v>
      </c>
      <c r="B22" s="186">
        <f t="shared" si="0"/>
        <v>751</v>
      </c>
      <c r="E22" t="s">
        <v>112</v>
      </c>
      <c r="F22" t="s">
        <v>138</v>
      </c>
      <c r="G22" t="s">
        <v>226</v>
      </c>
      <c r="H22" t="str">
        <f t="shared" si="1"/>
        <v>ANC OTZ</v>
      </c>
      <c r="I22" s="184">
        <v>1131</v>
      </c>
      <c r="M22" t="s">
        <v>219</v>
      </c>
    </row>
    <row r="23" spans="1:13" x14ac:dyDescent="0.3">
      <c r="A23" t="s">
        <v>253</v>
      </c>
      <c r="B23" s="186">
        <f t="shared" si="0"/>
        <v>725</v>
      </c>
      <c r="E23" t="s">
        <v>121</v>
      </c>
      <c r="F23" t="s">
        <v>123</v>
      </c>
      <c r="G23" t="s">
        <v>228</v>
      </c>
      <c r="H23" t="str">
        <f t="shared" si="1"/>
        <v>BRW SCC</v>
      </c>
      <c r="I23" s="184">
        <v>1122</v>
      </c>
      <c r="M23" t="s">
        <v>242</v>
      </c>
    </row>
    <row r="24" spans="1:13" x14ac:dyDescent="0.3">
      <c r="A24" t="s">
        <v>214</v>
      </c>
      <c r="B24" s="186">
        <f t="shared" si="0"/>
        <v>715</v>
      </c>
      <c r="E24" t="s">
        <v>123</v>
      </c>
      <c r="F24" t="s">
        <v>112</v>
      </c>
      <c r="G24" t="s">
        <v>241</v>
      </c>
      <c r="H24" t="str">
        <f t="shared" si="1"/>
        <v>SCC ANC</v>
      </c>
      <c r="I24" s="184">
        <v>1086</v>
      </c>
      <c r="M24" t="s">
        <v>201</v>
      </c>
    </row>
    <row r="25" spans="1:13" x14ac:dyDescent="0.3">
      <c r="A25" t="s">
        <v>350</v>
      </c>
      <c r="B25" s="186">
        <f t="shared" si="0"/>
        <v>709</v>
      </c>
      <c r="E25" t="s">
        <v>133</v>
      </c>
      <c r="F25" t="s">
        <v>127</v>
      </c>
      <c r="G25" t="s">
        <v>213</v>
      </c>
      <c r="H25" t="str">
        <f t="shared" si="1"/>
        <v>SIT JNU</v>
      </c>
      <c r="I25">
        <v>954</v>
      </c>
      <c r="M25" t="s">
        <v>203</v>
      </c>
    </row>
    <row r="26" spans="1:13" x14ac:dyDescent="0.3">
      <c r="A26" t="s">
        <v>259</v>
      </c>
      <c r="B26" s="186">
        <f t="shared" si="0"/>
        <v>708</v>
      </c>
      <c r="E26" t="s">
        <v>127</v>
      </c>
      <c r="F26" t="s">
        <v>133</v>
      </c>
      <c r="G26" t="s">
        <v>213</v>
      </c>
      <c r="H26" t="str">
        <f t="shared" si="1"/>
        <v>JNU SIT</v>
      </c>
      <c r="I26">
        <v>917</v>
      </c>
      <c r="M26" t="s">
        <v>195</v>
      </c>
    </row>
    <row r="27" spans="1:13" x14ac:dyDescent="0.3">
      <c r="A27" t="s">
        <v>225</v>
      </c>
      <c r="B27" s="186">
        <f t="shared" si="0"/>
        <v>675</v>
      </c>
      <c r="E27" t="s">
        <v>167</v>
      </c>
      <c r="F27" t="s">
        <v>112</v>
      </c>
      <c r="G27" t="s">
        <v>356</v>
      </c>
      <c r="H27" t="str">
        <f t="shared" si="1"/>
        <v>DUT ANC</v>
      </c>
      <c r="I27">
        <v>799</v>
      </c>
      <c r="M27" t="s">
        <v>255</v>
      </c>
    </row>
    <row r="28" spans="1:13" x14ac:dyDescent="0.3">
      <c r="A28" t="s">
        <v>348</v>
      </c>
      <c r="B28" s="186">
        <f t="shared" si="0"/>
        <v>636</v>
      </c>
      <c r="E28" t="s">
        <v>112</v>
      </c>
      <c r="F28" t="s">
        <v>121</v>
      </c>
      <c r="G28" t="s">
        <v>223</v>
      </c>
      <c r="H28" t="str">
        <f t="shared" si="1"/>
        <v>ANC BRW</v>
      </c>
      <c r="I28">
        <v>773</v>
      </c>
      <c r="M28" t="s">
        <v>253</v>
      </c>
    </row>
    <row r="29" spans="1:13" x14ac:dyDescent="0.3">
      <c r="A29" t="s">
        <v>254</v>
      </c>
      <c r="B29" s="186">
        <f t="shared" si="0"/>
        <v>629</v>
      </c>
      <c r="E29" t="s">
        <v>133</v>
      </c>
      <c r="F29" t="s">
        <v>131</v>
      </c>
      <c r="G29" t="s">
        <v>258</v>
      </c>
      <c r="H29" t="str">
        <f t="shared" si="1"/>
        <v>SIT KTN</v>
      </c>
      <c r="I29">
        <v>643</v>
      </c>
      <c r="M29" t="s">
        <v>256</v>
      </c>
    </row>
    <row r="30" spans="1:13" x14ac:dyDescent="0.3">
      <c r="A30" t="s">
        <v>195</v>
      </c>
      <c r="B30" s="186">
        <f t="shared" si="0"/>
        <v>518</v>
      </c>
      <c r="E30" t="s">
        <v>131</v>
      </c>
      <c r="F30" t="s">
        <v>133</v>
      </c>
      <c r="G30" t="s">
        <v>258</v>
      </c>
      <c r="H30" t="str">
        <f t="shared" si="1"/>
        <v>KTN SIT</v>
      </c>
      <c r="I30">
        <v>637</v>
      </c>
      <c r="M30" t="s">
        <v>350</v>
      </c>
    </row>
    <row r="31" spans="1:13" x14ac:dyDescent="0.3">
      <c r="A31" t="s">
        <v>233</v>
      </c>
      <c r="B31" s="186">
        <f t="shared" si="0"/>
        <v>443</v>
      </c>
      <c r="E31" t="s">
        <v>139</v>
      </c>
      <c r="F31" t="s">
        <v>112</v>
      </c>
      <c r="G31" t="s">
        <v>219</v>
      </c>
      <c r="H31" t="str">
        <f t="shared" si="1"/>
        <v>UNK ANC</v>
      </c>
      <c r="I31">
        <v>537</v>
      </c>
      <c r="M31" t="s">
        <v>232</v>
      </c>
    </row>
    <row r="32" spans="1:13" x14ac:dyDescent="0.3">
      <c r="A32" t="s">
        <v>297</v>
      </c>
      <c r="B32" s="186">
        <f t="shared" si="0"/>
        <v>429</v>
      </c>
      <c r="E32" t="s">
        <v>140</v>
      </c>
      <c r="F32" t="s">
        <v>112</v>
      </c>
      <c r="G32" t="s">
        <v>242</v>
      </c>
      <c r="H32" t="str">
        <f t="shared" si="1"/>
        <v>VDZ ANC</v>
      </c>
      <c r="I32">
        <v>526</v>
      </c>
      <c r="M32" t="s">
        <v>214</v>
      </c>
    </row>
    <row r="33" spans="1:13" x14ac:dyDescent="0.3">
      <c r="A33" t="s">
        <v>218</v>
      </c>
      <c r="B33" s="186">
        <f t="shared" si="0"/>
        <v>405</v>
      </c>
      <c r="E33" t="s">
        <v>112</v>
      </c>
      <c r="F33" t="s">
        <v>140</v>
      </c>
      <c r="G33" t="s">
        <v>242</v>
      </c>
      <c r="H33" t="str">
        <f t="shared" si="1"/>
        <v>ANC VDZ</v>
      </c>
      <c r="I33">
        <v>517</v>
      </c>
      <c r="M33" t="s">
        <v>259</v>
      </c>
    </row>
    <row r="34" spans="1:13" x14ac:dyDescent="0.3">
      <c r="A34" t="s">
        <v>232</v>
      </c>
      <c r="B34" s="186">
        <f t="shared" ref="B34:B58" si="2">SUMIF($G$6:$G$426,A34,$I$6:$I$426)</f>
        <v>367</v>
      </c>
      <c r="E34" t="s">
        <v>112</v>
      </c>
      <c r="F34" t="s">
        <v>139</v>
      </c>
      <c r="G34" t="s">
        <v>219</v>
      </c>
      <c r="H34" t="str">
        <f t="shared" si="1"/>
        <v>ANC UNK</v>
      </c>
      <c r="I34">
        <v>514</v>
      </c>
      <c r="M34" t="s">
        <v>225</v>
      </c>
    </row>
    <row r="35" spans="1:13" x14ac:dyDescent="0.3">
      <c r="A35" t="s">
        <v>355</v>
      </c>
      <c r="B35" s="186">
        <f t="shared" si="2"/>
        <v>251</v>
      </c>
      <c r="E35" t="s">
        <v>112</v>
      </c>
      <c r="F35" t="s">
        <v>123</v>
      </c>
      <c r="G35" t="s">
        <v>241</v>
      </c>
      <c r="H35" t="str">
        <f t="shared" si="1"/>
        <v>ANC SCC</v>
      </c>
      <c r="I35">
        <v>507</v>
      </c>
      <c r="M35" t="s">
        <v>233</v>
      </c>
    </row>
    <row r="36" spans="1:13" x14ac:dyDescent="0.3">
      <c r="A36" t="s">
        <v>251</v>
      </c>
      <c r="B36" s="186">
        <f t="shared" si="2"/>
        <v>251</v>
      </c>
      <c r="E36" t="s">
        <v>122</v>
      </c>
      <c r="F36" t="s">
        <v>112</v>
      </c>
      <c r="G36" t="s">
        <v>201</v>
      </c>
      <c r="H36" t="str">
        <f t="shared" si="1"/>
        <v>ANI ANC</v>
      </c>
      <c r="I36">
        <v>470</v>
      </c>
      <c r="M36" t="s">
        <v>254</v>
      </c>
    </row>
    <row r="37" spans="1:13" x14ac:dyDescent="0.3">
      <c r="A37" t="s">
        <v>235</v>
      </c>
      <c r="B37" s="186">
        <f t="shared" si="2"/>
        <v>114</v>
      </c>
      <c r="E37" t="s">
        <v>129</v>
      </c>
      <c r="F37" t="s">
        <v>112</v>
      </c>
      <c r="G37" t="s">
        <v>203</v>
      </c>
      <c r="H37" t="str">
        <f t="shared" si="1"/>
        <v>CDV ANC</v>
      </c>
      <c r="I37">
        <v>412</v>
      </c>
      <c r="M37" t="s">
        <v>348</v>
      </c>
    </row>
    <row r="38" spans="1:13" x14ac:dyDescent="0.3">
      <c r="A38" t="s">
        <v>354</v>
      </c>
      <c r="B38" s="186">
        <f t="shared" si="2"/>
        <v>93</v>
      </c>
      <c r="E38" t="s">
        <v>137</v>
      </c>
      <c r="F38" t="s">
        <v>138</v>
      </c>
      <c r="G38" t="s">
        <v>195</v>
      </c>
      <c r="H38" t="str">
        <f t="shared" ref="H38:H69" si="3">+E38&amp;" "&amp;F38</f>
        <v>OME OTZ</v>
      </c>
      <c r="I38">
        <v>390</v>
      </c>
      <c r="M38" t="s">
        <v>355</v>
      </c>
    </row>
    <row r="39" spans="1:13" x14ac:dyDescent="0.3">
      <c r="A39" t="s">
        <v>248</v>
      </c>
      <c r="B39" s="186">
        <f t="shared" si="2"/>
        <v>82</v>
      </c>
      <c r="E39" t="s">
        <v>132</v>
      </c>
      <c r="F39" t="s">
        <v>127</v>
      </c>
      <c r="G39" t="s">
        <v>255</v>
      </c>
      <c r="H39" t="str">
        <f t="shared" si="3"/>
        <v>PSG JNU</v>
      </c>
      <c r="I39">
        <v>387</v>
      </c>
      <c r="M39" t="s">
        <v>297</v>
      </c>
    </row>
    <row r="40" spans="1:13" x14ac:dyDescent="0.3">
      <c r="A40" t="s">
        <v>451</v>
      </c>
      <c r="B40" s="186">
        <f t="shared" si="2"/>
        <v>75</v>
      </c>
      <c r="E40" t="s">
        <v>134</v>
      </c>
      <c r="F40" t="s">
        <v>129</v>
      </c>
      <c r="G40" t="s">
        <v>253</v>
      </c>
      <c r="H40" t="str">
        <f t="shared" si="3"/>
        <v>YAK CDV</v>
      </c>
      <c r="I40">
        <v>384</v>
      </c>
      <c r="M40" t="s">
        <v>218</v>
      </c>
    </row>
    <row r="41" spans="1:13" x14ac:dyDescent="0.3">
      <c r="A41" t="s">
        <v>299</v>
      </c>
      <c r="B41" s="186">
        <f t="shared" si="2"/>
        <v>63</v>
      </c>
      <c r="E41" t="s">
        <v>127</v>
      </c>
      <c r="F41" t="s">
        <v>134</v>
      </c>
      <c r="G41" t="s">
        <v>256</v>
      </c>
      <c r="H41" t="str">
        <f t="shared" si="3"/>
        <v>JNU YAK</v>
      </c>
      <c r="I41">
        <v>380</v>
      </c>
      <c r="M41" t="s">
        <v>251</v>
      </c>
    </row>
    <row r="42" spans="1:13" x14ac:dyDescent="0.3">
      <c r="A42" t="s">
        <v>370</v>
      </c>
      <c r="B42" s="186">
        <f t="shared" si="2"/>
        <v>59</v>
      </c>
      <c r="E42" t="s">
        <v>127</v>
      </c>
      <c r="F42" t="s">
        <v>132</v>
      </c>
      <c r="G42" t="s">
        <v>255</v>
      </c>
      <c r="H42" t="str">
        <f t="shared" si="3"/>
        <v>JNU PSG</v>
      </c>
      <c r="I42">
        <v>379</v>
      </c>
      <c r="M42" t="s">
        <v>248</v>
      </c>
    </row>
    <row r="43" spans="1:13" x14ac:dyDescent="0.3">
      <c r="A43" t="s">
        <v>452</v>
      </c>
      <c r="B43" s="186">
        <f t="shared" si="2"/>
        <v>53</v>
      </c>
      <c r="E43" t="s">
        <v>112</v>
      </c>
      <c r="F43" t="s">
        <v>122</v>
      </c>
      <c r="G43" t="s">
        <v>201</v>
      </c>
      <c r="H43" t="str">
        <f t="shared" si="3"/>
        <v>ANC ANI</v>
      </c>
      <c r="I43">
        <v>373</v>
      </c>
      <c r="M43" t="s">
        <v>235</v>
      </c>
    </row>
    <row r="44" spans="1:13" x14ac:dyDescent="0.3">
      <c r="A44" t="s">
        <v>264</v>
      </c>
      <c r="B44" s="186">
        <f t="shared" si="2"/>
        <v>51</v>
      </c>
      <c r="E44" t="s">
        <v>134</v>
      </c>
      <c r="F44" t="s">
        <v>127</v>
      </c>
      <c r="G44" t="s">
        <v>256</v>
      </c>
      <c r="H44" t="str">
        <f t="shared" si="3"/>
        <v>YAK JNU</v>
      </c>
      <c r="I44">
        <v>371</v>
      </c>
      <c r="M44" t="s">
        <v>451</v>
      </c>
    </row>
    <row r="45" spans="1:13" x14ac:dyDescent="0.3">
      <c r="A45" t="s">
        <v>301</v>
      </c>
      <c r="B45" s="186">
        <f t="shared" si="2"/>
        <v>50</v>
      </c>
      <c r="E45" t="s">
        <v>112</v>
      </c>
      <c r="F45" t="s">
        <v>129</v>
      </c>
      <c r="G45" t="s">
        <v>203</v>
      </c>
      <c r="H45" t="str">
        <f t="shared" si="3"/>
        <v>ANC CDV</v>
      </c>
      <c r="I45">
        <v>368</v>
      </c>
      <c r="M45" t="s">
        <v>299</v>
      </c>
    </row>
    <row r="46" spans="1:13" x14ac:dyDescent="0.3">
      <c r="A46" t="s">
        <v>359</v>
      </c>
      <c r="B46" s="186">
        <f t="shared" si="2"/>
        <v>50</v>
      </c>
      <c r="E46" t="s">
        <v>349</v>
      </c>
      <c r="F46" t="s">
        <v>123</v>
      </c>
      <c r="G46" t="s">
        <v>350</v>
      </c>
      <c r="H46" t="str">
        <f t="shared" si="3"/>
        <v>A20 SCC</v>
      </c>
      <c r="I46">
        <v>367</v>
      </c>
      <c r="M46" t="s">
        <v>264</v>
      </c>
    </row>
    <row r="47" spans="1:13" x14ac:dyDescent="0.3">
      <c r="A47" t="s">
        <v>351</v>
      </c>
      <c r="B47" s="186">
        <f t="shared" si="2"/>
        <v>49</v>
      </c>
      <c r="E47" t="s">
        <v>120</v>
      </c>
      <c r="F47" t="s">
        <v>121</v>
      </c>
      <c r="G47" t="s">
        <v>232</v>
      </c>
      <c r="H47" t="str">
        <f t="shared" si="3"/>
        <v>FAI BRW</v>
      </c>
      <c r="I47">
        <v>363</v>
      </c>
      <c r="M47" t="s">
        <v>354</v>
      </c>
    </row>
    <row r="48" spans="1:13" x14ac:dyDescent="0.3">
      <c r="A48" t="s">
        <v>266</v>
      </c>
      <c r="B48" s="186">
        <f t="shared" si="2"/>
        <v>44</v>
      </c>
      <c r="E48" t="s">
        <v>131</v>
      </c>
      <c r="F48" t="s">
        <v>135</v>
      </c>
      <c r="G48" t="s">
        <v>214</v>
      </c>
      <c r="H48" t="str">
        <f t="shared" si="3"/>
        <v>KTN WRG</v>
      </c>
      <c r="I48">
        <v>358</v>
      </c>
      <c r="M48" t="s">
        <v>301</v>
      </c>
    </row>
    <row r="49" spans="1:13" x14ac:dyDescent="0.3">
      <c r="A49" t="s">
        <v>224</v>
      </c>
      <c r="B49" s="186">
        <f t="shared" si="2"/>
        <v>44</v>
      </c>
      <c r="E49" t="s">
        <v>135</v>
      </c>
      <c r="F49" t="s">
        <v>131</v>
      </c>
      <c r="G49" t="s">
        <v>214</v>
      </c>
      <c r="H49" t="str">
        <f t="shared" si="3"/>
        <v>WRG KTN</v>
      </c>
      <c r="I49">
        <v>357</v>
      </c>
      <c r="M49" t="s">
        <v>358</v>
      </c>
    </row>
    <row r="50" spans="1:13" x14ac:dyDescent="0.3">
      <c r="A50" t="s">
        <v>358</v>
      </c>
      <c r="B50" s="186">
        <f t="shared" si="2"/>
        <v>40</v>
      </c>
      <c r="E50" t="s">
        <v>132</v>
      </c>
      <c r="F50" t="s">
        <v>135</v>
      </c>
      <c r="G50" t="s">
        <v>259</v>
      </c>
      <c r="H50" t="str">
        <f t="shared" si="3"/>
        <v>PSG WRG</v>
      </c>
      <c r="I50">
        <v>355</v>
      </c>
      <c r="M50" t="s">
        <v>351</v>
      </c>
    </row>
    <row r="51" spans="1:13" x14ac:dyDescent="0.3">
      <c r="A51" t="s">
        <v>456</v>
      </c>
      <c r="B51" s="186">
        <f t="shared" si="2"/>
        <v>40</v>
      </c>
      <c r="E51" t="s">
        <v>112</v>
      </c>
      <c r="F51" t="s">
        <v>118</v>
      </c>
      <c r="G51" t="s">
        <v>225</v>
      </c>
      <c r="H51" t="str">
        <f t="shared" si="3"/>
        <v>ANC KSM</v>
      </c>
      <c r="I51">
        <v>354</v>
      </c>
      <c r="M51" t="s">
        <v>452</v>
      </c>
    </row>
    <row r="52" spans="1:13" x14ac:dyDescent="0.3">
      <c r="A52" t="s">
        <v>352</v>
      </c>
      <c r="B52" s="186">
        <f t="shared" si="2"/>
        <v>37</v>
      </c>
      <c r="E52" t="s">
        <v>135</v>
      </c>
      <c r="F52" t="s">
        <v>132</v>
      </c>
      <c r="G52" t="s">
        <v>259</v>
      </c>
      <c r="H52" t="str">
        <f t="shared" si="3"/>
        <v>WRG PSG</v>
      </c>
      <c r="I52">
        <v>353</v>
      </c>
      <c r="M52" t="s">
        <v>359</v>
      </c>
    </row>
    <row r="53" spans="1:13" x14ac:dyDescent="0.3">
      <c r="A53" t="s">
        <v>263</v>
      </c>
      <c r="B53" s="186">
        <f t="shared" si="2"/>
        <v>35</v>
      </c>
      <c r="E53" t="s">
        <v>123</v>
      </c>
      <c r="F53" t="s">
        <v>120</v>
      </c>
      <c r="G53" t="s">
        <v>233</v>
      </c>
      <c r="H53" t="str">
        <f t="shared" si="3"/>
        <v>SCC FAI</v>
      </c>
      <c r="I53">
        <v>344</v>
      </c>
      <c r="M53" t="s">
        <v>352</v>
      </c>
    </row>
    <row r="54" spans="1:13" x14ac:dyDescent="0.3">
      <c r="A54" t="s">
        <v>457</v>
      </c>
      <c r="B54" s="186">
        <f t="shared" si="2"/>
        <v>35</v>
      </c>
      <c r="E54" t="s">
        <v>123</v>
      </c>
      <c r="F54" t="s">
        <v>349</v>
      </c>
      <c r="G54" t="s">
        <v>350</v>
      </c>
      <c r="H54" t="str">
        <f t="shared" si="3"/>
        <v>SCC A20</v>
      </c>
      <c r="I54">
        <v>342</v>
      </c>
      <c r="M54" t="s">
        <v>370</v>
      </c>
    </row>
    <row r="55" spans="1:13" x14ac:dyDescent="0.3">
      <c r="A55" t="s">
        <v>461</v>
      </c>
      <c r="B55" s="186">
        <f t="shared" si="2"/>
        <v>34</v>
      </c>
      <c r="E55" t="s">
        <v>129</v>
      </c>
      <c r="F55" t="s">
        <v>134</v>
      </c>
      <c r="G55" t="s">
        <v>253</v>
      </c>
      <c r="H55" t="str">
        <f t="shared" si="3"/>
        <v>CDV YAK</v>
      </c>
      <c r="I55">
        <v>341</v>
      </c>
      <c r="M55" t="s">
        <v>453</v>
      </c>
    </row>
    <row r="56" spans="1:13" x14ac:dyDescent="0.3">
      <c r="A56" t="s">
        <v>315</v>
      </c>
      <c r="B56" s="186">
        <f t="shared" si="2"/>
        <v>33</v>
      </c>
      <c r="E56" t="s">
        <v>127</v>
      </c>
      <c r="F56" t="s">
        <v>131</v>
      </c>
      <c r="G56" t="s">
        <v>254</v>
      </c>
      <c r="H56" t="str">
        <f t="shared" si="3"/>
        <v>JNU KTN</v>
      </c>
      <c r="I56">
        <v>340</v>
      </c>
      <c r="M56" t="s">
        <v>266</v>
      </c>
    </row>
    <row r="57" spans="1:13" x14ac:dyDescent="0.3">
      <c r="A57" t="s">
        <v>455</v>
      </c>
      <c r="B57" s="186">
        <f t="shared" si="2"/>
        <v>31</v>
      </c>
      <c r="E57" t="s">
        <v>347</v>
      </c>
      <c r="F57" t="s">
        <v>112</v>
      </c>
      <c r="G57" t="s">
        <v>348</v>
      </c>
      <c r="H57" t="str">
        <f t="shared" si="3"/>
        <v>RDB ANC</v>
      </c>
      <c r="I57">
        <v>332</v>
      </c>
      <c r="M57" t="s">
        <v>454</v>
      </c>
    </row>
    <row r="58" spans="1:13" x14ac:dyDescent="0.3">
      <c r="A58" t="s">
        <v>453</v>
      </c>
      <c r="B58" s="186">
        <f t="shared" si="2"/>
        <v>29</v>
      </c>
      <c r="E58" t="s">
        <v>121</v>
      </c>
      <c r="F58" t="s">
        <v>112</v>
      </c>
      <c r="G58" t="s">
        <v>223</v>
      </c>
      <c r="H58" t="str">
        <f t="shared" si="3"/>
        <v>BRW ANC</v>
      </c>
      <c r="I58">
        <v>331</v>
      </c>
      <c r="M58" t="s">
        <v>455</v>
      </c>
    </row>
    <row r="59" spans="1:13" x14ac:dyDescent="0.3">
      <c r="B59" s="186"/>
      <c r="E59" t="s">
        <v>118</v>
      </c>
      <c r="F59" t="s">
        <v>112</v>
      </c>
      <c r="G59" t="s">
        <v>225</v>
      </c>
      <c r="H59" t="str">
        <f t="shared" si="3"/>
        <v>KSM ANC</v>
      </c>
      <c r="I59">
        <v>321</v>
      </c>
      <c r="M59" t="s">
        <v>315</v>
      </c>
    </row>
    <row r="60" spans="1:13" x14ac:dyDescent="0.3">
      <c r="B60" s="186"/>
      <c r="E60" t="s">
        <v>112</v>
      </c>
      <c r="F60" t="s">
        <v>347</v>
      </c>
      <c r="G60" t="s">
        <v>348</v>
      </c>
      <c r="H60" t="str">
        <f t="shared" si="3"/>
        <v>ANC RDB</v>
      </c>
      <c r="I60">
        <v>304</v>
      </c>
      <c r="M60" t="s">
        <v>224</v>
      </c>
    </row>
    <row r="61" spans="1:13" x14ac:dyDescent="0.3">
      <c r="B61" s="186"/>
      <c r="E61" t="s">
        <v>131</v>
      </c>
      <c r="F61" t="s">
        <v>127</v>
      </c>
      <c r="G61" t="s">
        <v>254</v>
      </c>
      <c r="H61" t="str">
        <f t="shared" si="3"/>
        <v>KTN JNU</v>
      </c>
      <c r="I61">
        <v>289</v>
      </c>
      <c r="M61" t="s">
        <v>263</v>
      </c>
    </row>
    <row r="62" spans="1:13" x14ac:dyDescent="0.3">
      <c r="B62" s="186"/>
      <c r="E62" t="s">
        <v>123</v>
      </c>
      <c r="F62" t="s">
        <v>123</v>
      </c>
      <c r="G62" t="s">
        <v>355</v>
      </c>
      <c r="H62" t="str">
        <f t="shared" si="3"/>
        <v>SCC SCC</v>
      </c>
      <c r="I62">
        <v>251</v>
      </c>
      <c r="M62" t="s">
        <v>456</v>
      </c>
    </row>
    <row r="63" spans="1:13" x14ac:dyDescent="0.3">
      <c r="B63" s="186"/>
      <c r="E63" t="s">
        <v>114</v>
      </c>
      <c r="F63" t="s">
        <v>113</v>
      </c>
      <c r="G63" t="s">
        <v>297</v>
      </c>
      <c r="H63" t="str">
        <f t="shared" si="3"/>
        <v>AKN DLG</v>
      </c>
      <c r="I63">
        <v>233</v>
      </c>
      <c r="M63" t="s">
        <v>457</v>
      </c>
    </row>
    <row r="64" spans="1:13" x14ac:dyDescent="0.3">
      <c r="B64" s="186"/>
      <c r="E64" t="s">
        <v>112</v>
      </c>
      <c r="F64" t="s">
        <v>136</v>
      </c>
      <c r="G64" t="s">
        <v>218</v>
      </c>
      <c r="H64" t="str">
        <f t="shared" si="3"/>
        <v>ANC MCG</v>
      </c>
      <c r="I64">
        <v>224</v>
      </c>
      <c r="M64" t="s">
        <v>360</v>
      </c>
    </row>
    <row r="65" spans="2:13" x14ac:dyDescent="0.3">
      <c r="B65" s="186"/>
      <c r="E65" t="s">
        <v>123</v>
      </c>
      <c r="F65" t="s">
        <v>121</v>
      </c>
      <c r="G65" t="s">
        <v>228</v>
      </c>
      <c r="H65" t="str">
        <f t="shared" si="3"/>
        <v>SCC BRW</v>
      </c>
      <c r="I65">
        <v>223</v>
      </c>
      <c r="M65" t="s">
        <v>458</v>
      </c>
    </row>
    <row r="66" spans="2:13" x14ac:dyDescent="0.3">
      <c r="B66" s="186"/>
      <c r="E66" t="s">
        <v>113</v>
      </c>
      <c r="F66" t="s">
        <v>114</v>
      </c>
      <c r="G66" t="s">
        <v>297</v>
      </c>
      <c r="H66" t="str">
        <f t="shared" si="3"/>
        <v>DLG AKN</v>
      </c>
      <c r="I66">
        <v>196</v>
      </c>
      <c r="M66" t="s">
        <v>459</v>
      </c>
    </row>
    <row r="67" spans="2:13" x14ac:dyDescent="0.3">
      <c r="B67" s="186"/>
      <c r="E67" t="s">
        <v>136</v>
      </c>
      <c r="F67" t="s">
        <v>112</v>
      </c>
      <c r="G67" t="s">
        <v>218</v>
      </c>
      <c r="H67" t="str">
        <f t="shared" si="3"/>
        <v>MCG ANC</v>
      </c>
      <c r="I67">
        <v>181</v>
      </c>
      <c r="M67" t="s">
        <v>460</v>
      </c>
    </row>
    <row r="68" spans="2:13" x14ac:dyDescent="0.3">
      <c r="B68" s="186"/>
      <c r="E68" t="s">
        <v>138</v>
      </c>
      <c r="F68" t="s">
        <v>137</v>
      </c>
      <c r="G68" t="s">
        <v>195</v>
      </c>
      <c r="H68" t="str">
        <f t="shared" si="3"/>
        <v>OTZ OME</v>
      </c>
      <c r="I68">
        <v>128</v>
      </c>
      <c r="M68" t="s">
        <v>461</v>
      </c>
    </row>
    <row r="69" spans="2:13" x14ac:dyDescent="0.3">
      <c r="B69" s="186"/>
      <c r="E69" t="s">
        <v>111</v>
      </c>
      <c r="F69" t="s">
        <v>112</v>
      </c>
      <c r="G69" t="s">
        <v>251</v>
      </c>
      <c r="H69" t="str">
        <f t="shared" si="3"/>
        <v>ADK ANC</v>
      </c>
      <c r="I69">
        <v>126</v>
      </c>
      <c r="M69" t="s">
        <v>462</v>
      </c>
    </row>
    <row r="70" spans="2:13" x14ac:dyDescent="0.3">
      <c r="B70" s="186"/>
      <c r="E70" t="s">
        <v>112</v>
      </c>
      <c r="F70" t="s">
        <v>111</v>
      </c>
      <c r="G70" t="s">
        <v>251</v>
      </c>
      <c r="H70" t="str">
        <f t="shared" ref="H70:H88" si="4">+E70&amp;" "&amp;F70</f>
        <v>ANC ADK</v>
      </c>
      <c r="I70">
        <v>125</v>
      </c>
      <c r="M70" t="s">
        <v>463</v>
      </c>
    </row>
    <row r="71" spans="2:13" x14ac:dyDescent="0.3">
      <c r="B71" s="186"/>
      <c r="E71" t="s">
        <v>120</v>
      </c>
      <c r="F71" t="s">
        <v>123</v>
      </c>
      <c r="G71" t="s">
        <v>233</v>
      </c>
      <c r="H71" t="str">
        <f t="shared" si="4"/>
        <v>FAI SCC</v>
      </c>
      <c r="I71">
        <v>99</v>
      </c>
      <c r="M71" t="s">
        <v>464</v>
      </c>
    </row>
    <row r="72" spans="2:13" x14ac:dyDescent="0.3">
      <c r="B72" s="186"/>
      <c r="E72" t="s">
        <v>127</v>
      </c>
      <c r="F72" t="s">
        <v>126</v>
      </c>
      <c r="G72" t="s">
        <v>248</v>
      </c>
      <c r="H72" t="str">
        <f t="shared" si="4"/>
        <v>JNU GST</v>
      </c>
      <c r="I72">
        <v>82</v>
      </c>
      <c r="M72" t="s">
        <v>465</v>
      </c>
    </row>
    <row r="73" spans="2:13" x14ac:dyDescent="0.3">
      <c r="B73" s="186"/>
      <c r="E73" t="s">
        <v>112</v>
      </c>
      <c r="F73" t="s">
        <v>117</v>
      </c>
      <c r="G73" t="s">
        <v>235</v>
      </c>
      <c r="H73" t="str">
        <f t="shared" si="4"/>
        <v>ANC EMK</v>
      </c>
      <c r="I73">
        <v>78</v>
      </c>
      <c r="M73" t="s">
        <v>466</v>
      </c>
    </row>
    <row r="74" spans="2:13" x14ac:dyDescent="0.3">
      <c r="B74" s="186"/>
      <c r="E74" t="s">
        <v>113</v>
      </c>
      <c r="F74" t="s">
        <v>124</v>
      </c>
      <c r="G74" t="s">
        <v>451</v>
      </c>
      <c r="H74" t="str">
        <f t="shared" si="4"/>
        <v>DLG BET</v>
      </c>
      <c r="I74">
        <v>66</v>
      </c>
      <c r="M74" t="s">
        <v>467</v>
      </c>
    </row>
    <row r="75" spans="2:13" x14ac:dyDescent="0.3">
      <c r="B75" s="186"/>
      <c r="E75" t="s">
        <v>118</v>
      </c>
      <c r="F75" t="s">
        <v>122</v>
      </c>
      <c r="G75" t="s">
        <v>299</v>
      </c>
      <c r="H75" t="str">
        <f t="shared" si="4"/>
        <v>KSM ANI</v>
      </c>
      <c r="I75">
        <v>60</v>
      </c>
      <c r="M75" t="s">
        <v>468</v>
      </c>
    </row>
    <row r="76" spans="2:13" x14ac:dyDescent="0.3">
      <c r="B76" s="186"/>
      <c r="E76" t="s">
        <v>123</v>
      </c>
      <c r="F76" t="s">
        <v>138</v>
      </c>
      <c r="G76" t="s">
        <v>264</v>
      </c>
      <c r="H76" t="str">
        <f t="shared" si="4"/>
        <v>SCC OTZ</v>
      </c>
      <c r="I76">
        <v>50</v>
      </c>
      <c r="M76" t="s">
        <v>469</v>
      </c>
    </row>
    <row r="77" spans="2:13" x14ac:dyDescent="0.3">
      <c r="B77" s="186"/>
      <c r="E77" t="s">
        <v>353</v>
      </c>
      <c r="F77" t="s">
        <v>120</v>
      </c>
      <c r="G77" t="s">
        <v>354</v>
      </c>
      <c r="H77" t="str">
        <f t="shared" si="4"/>
        <v>GBH FAI</v>
      </c>
      <c r="I77">
        <v>47</v>
      </c>
      <c r="M77" t="s">
        <v>470</v>
      </c>
    </row>
    <row r="78" spans="2:13" x14ac:dyDescent="0.3">
      <c r="B78" s="186"/>
      <c r="E78" t="s">
        <v>136</v>
      </c>
      <c r="F78" t="s">
        <v>122</v>
      </c>
      <c r="G78" t="s">
        <v>301</v>
      </c>
      <c r="H78" t="str">
        <f t="shared" si="4"/>
        <v>MCG ANI</v>
      </c>
      <c r="I78">
        <v>46</v>
      </c>
      <c r="M78" t="s">
        <v>471</v>
      </c>
    </row>
    <row r="79" spans="2:13" x14ac:dyDescent="0.3">
      <c r="B79" s="186"/>
      <c r="E79" t="s">
        <v>120</v>
      </c>
      <c r="F79" t="s">
        <v>353</v>
      </c>
      <c r="G79" t="s">
        <v>354</v>
      </c>
      <c r="H79" t="str">
        <f t="shared" si="4"/>
        <v>FAI GBH</v>
      </c>
      <c r="I79">
        <v>46</v>
      </c>
      <c r="M79" t="s">
        <v>357</v>
      </c>
    </row>
    <row r="80" spans="2:13" x14ac:dyDescent="0.3">
      <c r="B80" s="186"/>
      <c r="E80" t="s">
        <v>115</v>
      </c>
      <c r="F80" t="s">
        <v>138</v>
      </c>
      <c r="G80" t="s">
        <v>358</v>
      </c>
      <c r="H80" t="str">
        <f t="shared" si="4"/>
        <v>ADQ OTZ</v>
      </c>
      <c r="I80">
        <v>40</v>
      </c>
      <c r="M80" t="s">
        <v>472</v>
      </c>
    </row>
    <row r="81" spans="2:13" x14ac:dyDescent="0.3">
      <c r="B81" s="186"/>
      <c r="E81" t="s">
        <v>117</v>
      </c>
      <c r="F81" t="s">
        <v>112</v>
      </c>
      <c r="G81" t="s">
        <v>235</v>
      </c>
      <c r="H81" t="str">
        <f t="shared" si="4"/>
        <v>EMK ANC</v>
      </c>
      <c r="I81">
        <v>36</v>
      </c>
      <c r="M81" t="s">
        <v>473</v>
      </c>
    </row>
    <row r="82" spans="2:13" x14ac:dyDescent="0.3">
      <c r="B82" s="186"/>
      <c r="E82" t="s">
        <v>112</v>
      </c>
      <c r="F82" t="s">
        <v>184</v>
      </c>
      <c r="G82" t="s">
        <v>351</v>
      </c>
      <c r="H82" t="str">
        <f t="shared" si="4"/>
        <v>ANC EDF</v>
      </c>
      <c r="I82">
        <v>35</v>
      </c>
      <c r="M82" t="s">
        <v>474</v>
      </c>
    </row>
    <row r="83" spans="2:13" x14ac:dyDescent="0.3">
      <c r="B83" s="186"/>
      <c r="E83" t="s">
        <v>184</v>
      </c>
      <c r="F83" t="s">
        <v>430</v>
      </c>
      <c r="G83" t="s">
        <v>452</v>
      </c>
      <c r="H83" t="str">
        <f t="shared" si="4"/>
        <v>EDF SYA</v>
      </c>
      <c r="I83">
        <v>32</v>
      </c>
      <c r="M83" t="s">
        <v>475</v>
      </c>
    </row>
    <row r="84" spans="2:13" x14ac:dyDescent="0.3">
      <c r="B84" s="186"/>
      <c r="E84" t="s">
        <v>127</v>
      </c>
      <c r="F84" t="s">
        <v>135</v>
      </c>
      <c r="G84" t="s">
        <v>359</v>
      </c>
      <c r="H84" t="str">
        <f t="shared" si="4"/>
        <v>JNU WRG</v>
      </c>
      <c r="I84">
        <v>32</v>
      </c>
      <c r="M84" t="s">
        <v>476</v>
      </c>
    </row>
    <row r="85" spans="2:13" x14ac:dyDescent="0.3">
      <c r="B85" s="186"/>
      <c r="E85" t="s">
        <v>114</v>
      </c>
      <c r="F85" t="s">
        <v>124</v>
      </c>
      <c r="G85" t="s">
        <v>352</v>
      </c>
      <c r="H85" t="str">
        <f t="shared" si="4"/>
        <v>AKN BET</v>
      </c>
      <c r="I85">
        <v>30</v>
      </c>
      <c r="M85" t="s">
        <v>477</v>
      </c>
    </row>
    <row r="86" spans="2:13" x14ac:dyDescent="0.3">
      <c r="B86" s="186"/>
      <c r="E86" t="s">
        <v>120</v>
      </c>
      <c r="F86" t="s">
        <v>369</v>
      </c>
      <c r="G86" t="s">
        <v>370</v>
      </c>
      <c r="H86" t="str">
        <f t="shared" si="4"/>
        <v>FAI PPC</v>
      </c>
      <c r="I86">
        <v>30</v>
      </c>
      <c r="M86" t="s">
        <v>478</v>
      </c>
    </row>
    <row r="87" spans="2:13" x14ac:dyDescent="0.3">
      <c r="B87" s="186"/>
      <c r="E87" t="s">
        <v>369</v>
      </c>
      <c r="F87" t="s">
        <v>120</v>
      </c>
      <c r="G87" t="s">
        <v>370</v>
      </c>
      <c r="H87" t="str">
        <f t="shared" si="4"/>
        <v>PPC FAI</v>
      </c>
      <c r="I87">
        <v>29</v>
      </c>
      <c r="M87" t="s">
        <v>479</v>
      </c>
    </row>
    <row r="88" spans="2:13" x14ac:dyDescent="0.3">
      <c r="B88" s="186"/>
      <c r="E88" t="s">
        <v>112</v>
      </c>
      <c r="F88" t="s">
        <v>349</v>
      </c>
      <c r="G88" t="s">
        <v>453</v>
      </c>
      <c r="H88" t="str">
        <f t="shared" si="4"/>
        <v>ANC A20</v>
      </c>
      <c r="I88">
        <v>28</v>
      </c>
      <c r="M88" t="s">
        <v>236</v>
      </c>
    </row>
    <row r="89" spans="2:13" x14ac:dyDescent="0.3">
      <c r="B89" s="186"/>
      <c r="E89" t="s">
        <v>133</v>
      </c>
      <c r="F89" t="s">
        <v>112</v>
      </c>
      <c r="M89" t="s">
        <v>480</v>
      </c>
    </row>
    <row r="90" spans="2:13" x14ac:dyDescent="0.3">
      <c r="B90" s="186"/>
      <c r="E90" t="s">
        <v>123</v>
      </c>
      <c r="F90" t="s">
        <v>137</v>
      </c>
      <c r="G90" t="s">
        <v>266</v>
      </c>
      <c r="H90" t="str">
        <f t="shared" ref="H90:H153" si="5">+E89&amp;" "&amp;F89</f>
        <v>SIT ANC</v>
      </c>
      <c r="I90">
        <v>26</v>
      </c>
      <c r="M90" t="s">
        <v>481</v>
      </c>
    </row>
    <row r="91" spans="2:13" x14ac:dyDescent="0.3">
      <c r="B91" s="186"/>
      <c r="E91" t="s">
        <v>169</v>
      </c>
      <c r="F91" t="s">
        <v>124</v>
      </c>
      <c r="G91" t="s">
        <v>454</v>
      </c>
      <c r="H91" t="str">
        <f t="shared" si="5"/>
        <v>SCC OME</v>
      </c>
      <c r="I91">
        <v>26</v>
      </c>
      <c r="M91" t="s">
        <v>482</v>
      </c>
    </row>
    <row r="92" spans="2:13" x14ac:dyDescent="0.3">
      <c r="B92" s="186"/>
      <c r="E92" t="s">
        <v>122</v>
      </c>
      <c r="F92" t="s">
        <v>124</v>
      </c>
      <c r="G92" t="s">
        <v>455</v>
      </c>
      <c r="H92" t="str">
        <f t="shared" si="5"/>
        <v>SNP BET</v>
      </c>
      <c r="I92">
        <v>25</v>
      </c>
      <c r="M92" t="s">
        <v>483</v>
      </c>
    </row>
    <row r="93" spans="2:13" x14ac:dyDescent="0.3">
      <c r="B93" s="186"/>
      <c r="E93" t="s">
        <v>125</v>
      </c>
      <c r="F93" t="s">
        <v>112</v>
      </c>
      <c r="G93" t="s">
        <v>315</v>
      </c>
      <c r="H93" t="str">
        <f t="shared" si="5"/>
        <v>ANI BET</v>
      </c>
      <c r="I93">
        <v>24</v>
      </c>
      <c r="M93" t="s">
        <v>484</v>
      </c>
    </row>
    <row r="94" spans="2:13" x14ac:dyDescent="0.3">
      <c r="B94" s="186"/>
      <c r="E94" t="s">
        <v>184</v>
      </c>
      <c r="F94" t="s">
        <v>124</v>
      </c>
      <c r="G94" t="s">
        <v>224</v>
      </c>
      <c r="H94" t="str">
        <f t="shared" si="5"/>
        <v>GAL ANC</v>
      </c>
      <c r="I94">
        <v>22</v>
      </c>
      <c r="M94" t="s">
        <v>485</v>
      </c>
    </row>
    <row r="95" spans="2:13" x14ac:dyDescent="0.3">
      <c r="B95" s="186"/>
      <c r="E95" t="s">
        <v>138</v>
      </c>
      <c r="F95" t="s">
        <v>120</v>
      </c>
      <c r="G95" t="s">
        <v>263</v>
      </c>
      <c r="H95" t="str">
        <f t="shared" si="5"/>
        <v>EDF BET</v>
      </c>
      <c r="I95">
        <v>22</v>
      </c>
      <c r="M95" t="s">
        <v>486</v>
      </c>
    </row>
    <row r="96" spans="2:13" x14ac:dyDescent="0.3">
      <c r="B96" s="186"/>
      <c r="E96" t="s">
        <v>112</v>
      </c>
      <c r="F96" t="s">
        <v>125</v>
      </c>
      <c r="G96" t="s">
        <v>456</v>
      </c>
      <c r="H96" t="str">
        <f t="shared" si="5"/>
        <v>OTZ FAI</v>
      </c>
      <c r="I96">
        <v>22</v>
      </c>
      <c r="M96" t="s">
        <v>487</v>
      </c>
    </row>
    <row r="97" spans="2:13" x14ac:dyDescent="0.3">
      <c r="B97" s="186"/>
      <c r="E97" t="s">
        <v>430</v>
      </c>
      <c r="F97" t="s">
        <v>184</v>
      </c>
      <c r="G97" t="s">
        <v>224</v>
      </c>
      <c r="H97" t="str">
        <f t="shared" si="5"/>
        <v>ANC GAL</v>
      </c>
      <c r="I97">
        <v>22</v>
      </c>
      <c r="M97" t="s">
        <v>488</v>
      </c>
    </row>
    <row r="98" spans="2:13" x14ac:dyDescent="0.3">
      <c r="B98" s="186"/>
      <c r="E98" t="s">
        <v>119</v>
      </c>
      <c r="F98" t="s">
        <v>115</v>
      </c>
      <c r="G98" t="s">
        <v>452</v>
      </c>
      <c r="H98" t="str">
        <f t="shared" si="5"/>
        <v>SYA EDF</v>
      </c>
      <c r="I98">
        <v>21</v>
      </c>
      <c r="M98" t="s">
        <v>489</v>
      </c>
    </row>
    <row r="99" spans="2:13" x14ac:dyDescent="0.3">
      <c r="B99" s="186"/>
      <c r="E99" t="s">
        <v>117</v>
      </c>
      <c r="F99" t="s">
        <v>137</v>
      </c>
      <c r="G99" t="s">
        <v>457</v>
      </c>
      <c r="H99" t="str">
        <f t="shared" si="5"/>
        <v>ENA ADQ</v>
      </c>
      <c r="I99">
        <v>19</v>
      </c>
      <c r="M99" t="s">
        <v>490</v>
      </c>
    </row>
    <row r="100" spans="2:13" x14ac:dyDescent="0.3">
      <c r="B100" s="186"/>
      <c r="E100" t="s">
        <v>115</v>
      </c>
      <c r="F100" t="s">
        <v>124</v>
      </c>
      <c r="G100" t="s">
        <v>360</v>
      </c>
      <c r="H100" t="str">
        <f t="shared" si="5"/>
        <v>EMK OME</v>
      </c>
      <c r="I100">
        <v>19</v>
      </c>
      <c r="M100" t="s">
        <v>491</v>
      </c>
    </row>
    <row r="101" spans="2:13" x14ac:dyDescent="0.3">
      <c r="B101" s="186"/>
      <c r="E101" t="s">
        <v>135</v>
      </c>
      <c r="F101" t="s">
        <v>127</v>
      </c>
      <c r="G101" t="s">
        <v>458</v>
      </c>
      <c r="H101" t="str">
        <f t="shared" si="5"/>
        <v>ADQ BET</v>
      </c>
      <c r="I101">
        <v>18</v>
      </c>
      <c r="M101" t="s">
        <v>492</v>
      </c>
    </row>
    <row r="102" spans="2:13" x14ac:dyDescent="0.3">
      <c r="B102" s="186"/>
      <c r="E102" t="s">
        <v>120</v>
      </c>
      <c r="F102" t="s">
        <v>138</v>
      </c>
      <c r="G102" t="s">
        <v>359</v>
      </c>
      <c r="H102" t="str">
        <f t="shared" si="5"/>
        <v>WRG JNU</v>
      </c>
      <c r="I102">
        <v>18</v>
      </c>
      <c r="M102" t="s">
        <v>493</v>
      </c>
    </row>
    <row r="103" spans="2:13" x14ac:dyDescent="0.3">
      <c r="B103" s="186"/>
      <c r="E103" t="s">
        <v>112</v>
      </c>
      <c r="F103" t="s">
        <v>133</v>
      </c>
      <c r="G103" t="s">
        <v>456</v>
      </c>
      <c r="H103" t="str">
        <f t="shared" si="5"/>
        <v>FAI OTZ</v>
      </c>
      <c r="I103">
        <v>18</v>
      </c>
      <c r="M103" t="s">
        <v>494</v>
      </c>
    </row>
    <row r="104" spans="2:13" x14ac:dyDescent="0.3">
      <c r="B104" s="186"/>
      <c r="E104" t="s">
        <v>127</v>
      </c>
      <c r="F104" t="s">
        <v>115</v>
      </c>
      <c r="G104" t="s">
        <v>266</v>
      </c>
      <c r="H104" t="str">
        <f t="shared" si="5"/>
        <v>ANC SIT</v>
      </c>
      <c r="I104">
        <v>18</v>
      </c>
      <c r="M104" t="s">
        <v>495</v>
      </c>
    </row>
    <row r="105" spans="2:13" x14ac:dyDescent="0.3">
      <c r="B105" s="186"/>
      <c r="E105" t="s">
        <v>167</v>
      </c>
      <c r="F105" t="s">
        <v>114</v>
      </c>
      <c r="G105" t="s">
        <v>459</v>
      </c>
      <c r="H105" t="str">
        <f t="shared" si="5"/>
        <v>JNU ADQ</v>
      </c>
      <c r="I105">
        <v>17</v>
      </c>
      <c r="M105" t="s">
        <v>496</v>
      </c>
    </row>
    <row r="106" spans="2:13" x14ac:dyDescent="0.3">
      <c r="B106" s="186"/>
      <c r="E106" t="s">
        <v>420</v>
      </c>
      <c r="F106" t="s">
        <v>112</v>
      </c>
      <c r="G106" t="s">
        <v>460</v>
      </c>
      <c r="H106" t="str">
        <f t="shared" si="5"/>
        <v>DUT AKN</v>
      </c>
      <c r="I106">
        <v>17</v>
      </c>
      <c r="M106" t="s">
        <v>497</v>
      </c>
    </row>
    <row r="107" spans="2:13" x14ac:dyDescent="0.3">
      <c r="B107" s="186"/>
      <c r="E107" t="s">
        <v>112</v>
      </c>
      <c r="F107" t="s">
        <v>420</v>
      </c>
      <c r="G107" t="s">
        <v>461</v>
      </c>
      <c r="H107" t="str">
        <f t="shared" si="5"/>
        <v>MHM ANC</v>
      </c>
      <c r="I107">
        <v>17</v>
      </c>
      <c r="M107" t="s">
        <v>498</v>
      </c>
    </row>
    <row r="108" spans="2:13" x14ac:dyDescent="0.3">
      <c r="B108" s="186"/>
      <c r="E108" t="s">
        <v>115</v>
      </c>
      <c r="F108" t="s">
        <v>119</v>
      </c>
      <c r="G108" t="s">
        <v>461</v>
      </c>
      <c r="H108" t="str">
        <f t="shared" si="5"/>
        <v>ANC MHM</v>
      </c>
      <c r="I108">
        <v>17</v>
      </c>
      <c r="M108" t="s">
        <v>499</v>
      </c>
    </row>
    <row r="109" spans="2:13" x14ac:dyDescent="0.3">
      <c r="B109" s="186"/>
      <c r="E109" t="s">
        <v>139</v>
      </c>
      <c r="F109" t="s">
        <v>137</v>
      </c>
      <c r="G109" t="s">
        <v>457</v>
      </c>
      <c r="H109" t="str">
        <f t="shared" si="5"/>
        <v>ADQ ENA</v>
      </c>
      <c r="I109">
        <v>16</v>
      </c>
      <c r="M109" t="s">
        <v>500</v>
      </c>
    </row>
    <row r="110" spans="2:13" x14ac:dyDescent="0.3">
      <c r="B110" s="186"/>
      <c r="E110" t="s">
        <v>184</v>
      </c>
      <c r="F110" t="s">
        <v>112</v>
      </c>
      <c r="G110" t="s">
        <v>462</v>
      </c>
      <c r="H110" t="str">
        <f t="shared" si="5"/>
        <v>UNK OME</v>
      </c>
      <c r="I110">
        <v>15</v>
      </c>
      <c r="M110" t="s">
        <v>501</v>
      </c>
    </row>
    <row r="111" spans="2:13" x14ac:dyDescent="0.3">
      <c r="B111" s="186"/>
      <c r="E111" t="s">
        <v>123</v>
      </c>
      <c r="F111" t="s">
        <v>407</v>
      </c>
      <c r="G111" t="s">
        <v>351</v>
      </c>
      <c r="H111" t="str">
        <f t="shared" si="5"/>
        <v>EDF ANC</v>
      </c>
      <c r="I111">
        <v>14</v>
      </c>
      <c r="M111" t="s">
        <v>502</v>
      </c>
    </row>
    <row r="112" spans="2:13" x14ac:dyDescent="0.3">
      <c r="B112" s="186"/>
      <c r="E112" t="s">
        <v>117</v>
      </c>
      <c r="F112" t="s">
        <v>118</v>
      </c>
      <c r="G112" t="s">
        <v>463</v>
      </c>
      <c r="H112" t="str">
        <f t="shared" si="5"/>
        <v>SCC ATK</v>
      </c>
      <c r="I112">
        <v>14</v>
      </c>
      <c r="M112" t="s">
        <v>503</v>
      </c>
    </row>
    <row r="113" spans="5:13" x14ac:dyDescent="0.3">
      <c r="E113" t="s">
        <v>407</v>
      </c>
      <c r="F113" t="s">
        <v>123</v>
      </c>
      <c r="G113" t="s">
        <v>464</v>
      </c>
      <c r="H113" t="str">
        <f t="shared" si="5"/>
        <v>EMK KSM</v>
      </c>
      <c r="I113">
        <v>14</v>
      </c>
      <c r="M113" t="s">
        <v>504</v>
      </c>
    </row>
    <row r="114" spans="5:13" x14ac:dyDescent="0.3">
      <c r="E114" t="s">
        <v>115</v>
      </c>
      <c r="F114" t="s">
        <v>114</v>
      </c>
      <c r="G114" t="s">
        <v>463</v>
      </c>
      <c r="H114" t="str">
        <f t="shared" si="5"/>
        <v>ATK SCC</v>
      </c>
      <c r="I114">
        <v>14</v>
      </c>
      <c r="M114" t="s">
        <v>505</v>
      </c>
    </row>
    <row r="115" spans="5:13" x14ac:dyDescent="0.3">
      <c r="E115" t="s">
        <v>118</v>
      </c>
      <c r="F115" t="s">
        <v>124</v>
      </c>
      <c r="G115" t="s">
        <v>465</v>
      </c>
      <c r="H115" t="str">
        <f t="shared" si="5"/>
        <v>ADQ AKN</v>
      </c>
      <c r="I115">
        <v>13</v>
      </c>
      <c r="M115" t="s">
        <v>506</v>
      </c>
    </row>
    <row r="116" spans="5:13" x14ac:dyDescent="0.3">
      <c r="E116" t="s">
        <v>124</v>
      </c>
      <c r="F116" t="s">
        <v>184</v>
      </c>
      <c r="G116" t="s">
        <v>466</v>
      </c>
      <c r="H116" t="str">
        <f t="shared" si="5"/>
        <v>KSM BET</v>
      </c>
      <c r="I116">
        <v>13</v>
      </c>
      <c r="M116" t="s">
        <v>507</v>
      </c>
    </row>
    <row r="117" spans="5:13" x14ac:dyDescent="0.3">
      <c r="E117" t="s">
        <v>129</v>
      </c>
      <c r="F117" t="s">
        <v>127</v>
      </c>
      <c r="G117" t="s">
        <v>263</v>
      </c>
      <c r="H117" t="str">
        <f t="shared" si="5"/>
        <v>BET EDF</v>
      </c>
      <c r="I117">
        <v>13</v>
      </c>
      <c r="M117" t="s">
        <v>298</v>
      </c>
    </row>
    <row r="118" spans="5:13" x14ac:dyDescent="0.3">
      <c r="E118" t="s">
        <v>436</v>
      </c>
      <c r="F118" t="s">
        <v>123</v>
      </c>
      <c r="G118" t="s">
        <v>467</v>
      </c>
      <c r="H118" t="str">
        <f t="shared" si="5"/>
        <v>CDV JNU</v>
      </c>
      <c r="I118">
        <v>13</v>
      </c>
      <c r="M118" t="s">
        <v>508</v>
      </c>
    </row>
    <row r="119" spans="5:13" x14ac:dyDescent="0.3">
      <c r="E119" t="s">
        <v>412</v>
      </c>
      <c r="F119" t="s">
        <v>112</v>
      </c>
      <c r="G119" t="s">
        <v>468</v>
      </c>
      <c r="H119" t="str">
        <f t="shared" si="5"/>
        <v>BTI SCC</v>
      </c>
      <c r="I119">
        <v>13</v>
      </c>
      <c r="M119" t="s">
        <v>509</v>
      </c>
    </row>
    <row r="120" spans="5:13" x14ac:dyDescent="0.3">
      <c r="E120" t="s">
        <v>414</v>
      </c>
      <c r="F120" t="s">
        <v>112</v>
      </c>
      <c r="G120" t="s">
        <v>469</v>
      </c>
      <c r="H120" t="str">
        <f t="shared" si="5"/>
        <v>EGX ANC</v>
      </c>
      <c r="I120">
        <v>12</v>
      </c>
      <c r="M120" t="s">
        <v>510</v>
      </c>
    </row>
    <row r="121" spans="5:13" x14ac:dyDescent="0.3">
      <c r="E121" t="s">
        <v>430</v>
      </c>
      <c r="F121" t="s">
        <v>124</v>
      </c>
      <c r="G121" t="s">
        <v>470</v>
      </c>
      <c r="H121" t="str">
        <f t="shared" si="5"/>
        <v>FBK ANC</v>
      </c>
      <c r="I121">
        <v>12</v>
      </c>
      <c r="M121" t="s">
        <v>511</v>
      </c>
    </row>
    <row r="122" spans="5:13" x14ac:dyDescent="0.3">
      <c r="E122" t="s">
        <v>112</v>
      </c>
      <c r="F122" t="s">
        <v>130</v>
      </c>
      <c r="G122" t="s">
        <v>471</v>
      </c>
      <c r="H122" t="str">
        <f t="shared" si="5"/>
        <v>SYA BET</v>
      </c>
      <c r="I122">
        <v>12</v>
      </c>
      <c r="M122" t="s">
        <v>512</v>
      </c>
    </row>
    <row r="123" spans="5:13" x14ac:dyDescent="0.3">
      <c r="E123" t="s">
        <v>123</v>
      </c>
      <c r="F123" t="s">
        <v>404</v>
      </c>
      <c r="G123" t="s">
        <v>357</v>
      </c>
      <c r="H123" t="str">
        <f t="shared" si="5"/>
        <v>ANC ILI</v>
      </c>
      <c r="I123">
        <v>12</v>
      </c>
      <c r="M123" t="s">
        <v>513</v>
      </c>
    </row>
    <row r="124" spans="5:13" x14ac:dyDescent="0.3">
      <c r="E124" t="s">
        <v>416</v>
      </c>
      <c r="F124" t="s">
        <v>112</v>
      </c>
      <c r="G124" t="s">
        <v>472</v>
      </c>
      <c r="H124" t="str">
        <f t="shared" si="5"/>
        <v>SCC AIN</v>
      </c>
      <c r="I124">
        <v>11</v>
      </c>
      <c r="M124" t="s">
        <v>514</v>
      </c>
    </row>
    <row r="125" spans="5:13" x14ac:dyDescent="0.3">
      <c r="E125" t="s">
        <v>112</v>
      </c>
      <c r="F125" t="s">
        <v>416</v>
      </c>
      <c r="G125" t="s">
        <v>473</v>
      </c>
      <c r="H125" t="str">
        <f t="shared" si="5"/>
        <v>FVQ ANC</v>
      </c>
      <c r="I125">
        <v>11</v>
      </c>
      <c r="M125" t="s">
        <v>515</v>
      </c>
    </row>
    <row r="126" spans="5:13" x14ac:dyDescent="0.3">
      <c r="E126" t="s">
        <v>404</v>
      </c>
      <c r="F126" t="s">
        <v>123</v>
      </c>
      <c r="G126" t="s">
        <v>473</v>
      </c>
      <c r="H126" t="str">
        <f t="shared" si="5"/>
        <v>ANC FVQ</v>
      </c>
      <c r="I126">
        <v>11</v>
      </c>
      <c r="M126" t="s">
        <v>516</v>
      </c>
    </row>
    <row r="127" spans="5:13" x14ac:dyDescent="0.3">
      <c r="E127" t="s">
        <v>114</v>
      </c>
      <c r="F127" t="s">
        <v>115</v>
      </c>
      <c r="G127" t="s">
        <v>472</v>
      </c>
      <c r="H127" t="str">
        <f t="shared" si="5"/>
        <v>AIN SCC</v>
      </c>
      <c r="I127">
        <v>11</v>
      </c>
      <c r="M127" t="s">
        <v>517</v>
      </c>
    </row>
    <row r="128" spans="5:13" x14ac:dyDescent="0.3">
      <c r="E128" t="s">
        <v>117</v>
      </c>
      <c r="F128" t="s">
        <v>124</v>
      </c>
      <c r="G128" t="s">
        <v>465</v>
      </c>
      <c r="H128" t="str">
        <f t="shared" si="5"/>
        <v>AKN ADQ</v>
      </c>
      <c r="I128">
        <v>10</v>
      </c>
      <c r="M128" t="s">
        <v>518</v>
      </c>
    </row>
    <row r="129" spans="5:13" x14ac:dyDescent="0.3">
      <c r="E129" t="s">
        <v>115</v>
      </c>
      <c r="F129" t="s">
        <v>128</v>
      </c>
      <c r="G129" t="s">
        <v>474</v>
      </c>
      <c r="H129" t="str">
        <f t="shared" si="5"/>
        <v>EMK BET</v>
      </c>
      <c r="I129">
        <v>10</v>
      </c>
      <c r="M129" t="s">
        <v>519</v>
      </c>
    </row>
    <row r="130" spans="5:13" x14ac:dyDescent="0.3">
      <c r="E130" t="s">
        <v>422</v>
      </c>
      <c r="F130" t="s">
        <v>112</v>
      </c>
      <c r="G130" t="s">
        <v>475</v>
      </c>
      <c r="H130" t="str">
        <f t="shared" si="5"/>
        <v>ADQ HOM</v>
      </c>
      <c r="I130">
        <v>10</v>
      </c>
      <c r="M130" t="s">
        <v>520</v>
      </c>
    </row>
    <row r="131" spans="5:13" x14ac:dyDescent="0.3">
      <c r="E131" t="s">
        <v>134</v>
      </c>
      <c r="F131" t="s">
        <v>112</v>
      </c>
      <c r="G131" t="s">
        <v>476</v>
      </c>
      <c r="H131" t="str">
        <f t="shared" si="5"/>
        <v>PAQ ANC</v>
      </c>
      <c r="I131">
        <v>9</v>
      </c>
      <c r="M131" t="s">
        <v>302</v>
      </c>
    </row>
    <row r="132" spans="5:13" x14ac:dyDescent="0.3">
      <c r="E132" t="s">
        <v>124</v>
      </c>
      <c r="F132" t="s">
        <v>122</v>
      </c>
      <c r="G132" t="s">
        <v>477</v>
      </c>
      <c r="H132" t="str">
        <f t="shared" si="5"/>
        <v>YAK ANC</v>
      </c>
      <c r="I132">
        <v>9</v>
      </c>
      <c r="M132" t="s">
        <v>521</v>
      </c>
    </row>
    <row r="133" spans="5:13" x14ac:dyDescent="0.3">
      <c r="E133" t="s">
        <v>127</v>
      </c>
      <c r="F133" t="s">
        <v>129</v>
      </c>
      <c r="G133" t="s">
        <v>315</v>
      </c>
      <c r="H133" t="str">
        <f t="shared" si="5"/>
        <v>BET ANI</v>
      </c>
      <c r="I133">
        <v>9</v>
      </c>
      <c r="M133" t="s">
        <v>522</v>
      </c>
    </row>
    <row r="134" spans="5:13" x14ac:dyDescent="0.3">
      <c r="E134" t="s">
        <v>124</v>
      </c>
      <c r="F134" t="s">
        <v>113</v>
      </c>
      <c r="G134" t="s">
        <v>467</v>
      </c>
      <c r="H134" t="str">
        <f t="shared" si="5"/>
        <v>JNU CDV</v>
      </c>
      <c r="I134">
        <v>9</v>
      </c>
      <c r="M134" t="s">
        <v>523</v>
      </c>
    </row>
    <row r="135" spans="5:13" x14ac:dyDescent="0.3">
      <c r="E135" t="s">
        <v>172</v>
      </c>
      <c r="F135" t="s">
        <v>113</v>
      </c>
      <c r="G135" t="s">
        <v>451</v>
      </c>
      <c r="H135" t="str">
        <f t="shared" si="5"/>
        <v>BET DLG</v>
      </c>
      <c r="I135">
        <v>9</v>
      </c>
      <c r="M135" t="s">
        <v>524</v>
      </c>
    </row>
    <row r="136" spans="5:13" x14ac:dyDescent="0.3">
      <c r="E136" t="s">
        <v>128</v>
      </c>
      <c r="F136" t="s">
        <v>115</v>
      </c>
      <c r="G136" t="s">
        <v>478</v>
      </c>
      <c r="H136" t="str">
        <f t="shared" si="5"/>
        <v>CDB DLG</v>
      </c>
      <c r="I136">
        <v>9</v>
      </c>
      <c r="M136" t="s">
        <v>525</v>
      </c>
    </row>
    <row r="137" spans="5:13" x14ac:dyDescent="0.3">
      <c r="E137" t="s">
        <v>123</v>
      </c>
      <c r="F137" t="s">
        <v>436</v>
      </c>
      <c r="G137" t="s">
        <v>475</v>
      </c>
      <c r="H137" t="str">
        <f t="shared" si="5"/>
        <v>HOM ADQ</v>
      </c>
      <c r="I137">
        <v>8</v>
      </c>
      <c r="M137" t="s">
        <v>308</v>
      </c>
    </row>
    <row r="138" spans="5:13" x14ac:dyDescent="0.3">
      <c r="E138" t="s">
        <v>112</v>
      </c>
      <c r="F138" t="s">
        <v>131</v>
      </c>
      <c r="G138" t="s">
        <v>468</v>
      </c>
      <c r="H138" t="str">
        <f t="shared" si="5"/>
        <v>SCC BTI</v>
      </c>
      <c r="I138">
        <v>8</v>
      </c>
      <c r="M138" t="s">
        <v>526</v>
      </c>
    </row>
    <row r="139" spans="5:13" x14ac:dyDescent="0.3">
      <c r="E139" t="s">
        <v>112</v>
      </c>
      <c r="F139" t="s">
        <v>116</v>
      </c>
      <c r="G139" t="s">
        <v>479</v>
      </c>
      <c r="H139" t="str">
        <f t="shared" si="5"/>
        <v>ANC KTN</v>
      </c>
      <c r="I139">
        <v>8</v>
      </c>
      <c r="M139" t="s">
        <v>527</v>
      </c>
    </row>
    <row r="140" spans="5:13" x14ac:dyDescent="0.3">
      <c r="E140" t="s">
        <v>124</v>
      </c>
      <c r="F140" t="s">
        <v>114</v>
      </c>
      <c r="G140" t="s">
        <v>236</v>
      </c>
      <c r="H140" t="str">
        <f t="shared" si="5"/>
        <v>ANC TOG</v>
      </c>
      <c r="I140">
        <v>8</v>
      </c>
      <c r="M140" t="s">
        <v>528</v>
      </c>
    </row>
    <row r="141" spans="5:13" x14ac:dyDescent="0.3">
      <c r="E141" t="s">
        <v>125</v>
      </c>
      <c r="F141" t="s">
        <v>124</v>
      </c>
      <c r="G141" t="s">
        <v>352</v>
      </c>
      <c r="H141" t="str">
        <f t="shared" si="5"/>
        <v>BET AKN</v>
      </c>
      <c r="I141">
        <v>7</v>
      </c>
      <c r="M141" t="s">
        <v>529</v>
      </c>
    </row>
    <row r="142" spans="5:13" x14ac:dyDescent="0.3">
      <c r="E142" t="s">
        <v>112</v>
      </c>
      <c r="F142" t="s">
        <v>412</v>
      </c>
      <c r="G142" t="s">
        <v>480</v>
      </c>
      <c r="H142" t="str">
        <f t="shared" si="5"/>
        <v>GAL BET</v>
      </c>
      <c r="I142">
        <v>7</v>
      </c>
      <c r="M142" t="s">
        <v>530</v>
      </c>
    </row>
    <row r="143" spans="5:13" x14ac:dyDescent="0.3">
      <c r="E143" t="s">
        <v>112</v>
      </c>
      <c r="F143" t="s">
        <v>430</v>
      </c>
      <c r="G143" t="s">
        <v>469</v>
      </c>
      <c r="H143" t="str">
        <f t="shared" si="5"/>
        <v>ANC EGX</v>
      </c>
      <c r="I143">
        <v>7</v>
      </c>
      <c r="M143" t="s">
        <v>531</v>
      </c>
    </row>
    <row r="144" spans="5:13" x14ac:dyDescent="0.3">
      <c r="E144" t="s">
        <v>123</v>
      </c>
      <c r="F144" t="s">
        <v>402</v>
      </c>
      <c r="G144" t="s">
        <v>481</v>
      </c>
      <c r="H144" t="str">
        <f t="shared" si="5"/>
        <v>ANC SYA</v>
      </c>
      <c r="I144">
        <v>7</v>
      </c>
      <c r="M144" t="s">
        <v>532</v>
      </c>
    </row>
    <row r="145" spans="5:13" x14ac:dyDescent="0.3">
      <c r="E145" t="s">
        <v>419</v>
      </c>
      <c r="F145" t="s">
        <v>112</v>
      </c>
      <c r="G145" t="s">
        <v>482</v>
      </c>
      <c r="H145" t="str">
        <f t="shared" si="5"/>
        <v>SCC A1K</v>
      </c>
      <c r="I145">
        <v>6</v>
      </c>
      <c r="M145" t="s">
        <v>533</v>
      </c>
    </row>
    <row r="146" spans="5:13" x14ac:dyDescent="0.3">
      <c r="E146" t="s">
        <v>114</v>
      </c>
      <c r="F146" t="s">
        <v>122</v>
      </c>
      <c r="G146" t="s">
        <v>483</v>
      </c>
      <c r="H146" t="str">
        <f t="shared" si="5"/>
        <v>LKK ANC</v>
      </c>
      <c r="I146">
        <v>6</v>
      </c>
      <c r="M146" t="s">
        <v>534</v>
      </c>
    </row>
    <row r="147" spans="5:13" x14ac:dyDescent="0.3">
      <c r="E147" t="s">
        <v>124</v>
      </c>
      <c r="F147" t="s">
        <v>125</v>
      </c>
      <c r="G147" t="s">
        <v>484</v>
      </c>
      <c r="H147" t="str">
        <f t="shared" si="5"/>
        <v>AKN ANI</v>
      </c>
      <c r="I147">
        <v>6</v>
      </c>
      <c r="M147" t="s">
        <v>535</v>
      </c>
    </row>
    <row r="148" spans="5:13" x14ac:dyDescent="0.3">
      <c r="E148" t="s">
        <v>112</v>
      </c>
      <c r="F148" t="s">
        <v>419</v>
      </c>
      <c r="G148" t="s">
        <v>480</v>
      </c>
      <c r="H148" t="str">
        <f t="shared" si="5"/>
        <v>BET GAL</v>
      </c>
      <c r="I148">
        <v>6</v>
      </c>
      <c r="M148" t="s">
        <v>536</v>
      </c>
    </row>
    <row r="149" spans="5:13" x14ac:dyDescent="0.3">
      <c r="E149" t="s">
        <v>124</v>
      </c>
      <c r="F149" t="s">
        <v>169</v>
      </c>
      <c r="G149" t="s">
        <v>483</v>
      </c>
      <c r="H149" t="str">
        <f t="shared" si="5"/>
        <v>ANC LKK</v>
      </c>
      <c r="I149">
        <v>6</v>
      </c>
      <c r="M149" t="s">
        <v>537</v>
      </c>
    </row>
    <row r="150" spans="5:13" x14ac:dyDescent="0.3">
      <c r="E150" t="s">
        <v>112</v>
      </c>
      <c r="F150" t="s">
        <v>134</v>
      </c>
      <c r="G150" t="s">
        <v>455</v>
      </c>
      <c r="H150" t="str">
        <f t="shared" si="5"/>
        <v>BET SNP</v>
      </c>
      <c r="I150">
        <v>6</v>
      </c>
      <c r="M150" t="s">
        <v>538</v>
      </c>
    </row>
    <row r="151" spans="5:13" x14ac:dyDescent="0.3">
      <c r="E151" t="s">
        <v>402</v>
      </c>
      <c r="F151" t="s">
        <v>112</v>
      </c>
      <c r="G151" t="s">
        <v>477</v>
      </c>
      <c r="H151" t="str">
        <f t="shared" si="5"/>
        <v>ANC YAK</v>
      </c>
      <c r="I151">
        <v>6</v>
      </c>
      <c r="M151" t="s">
        <v>539</v>
      </c>
    </row>
    <row r="152" spans="5:13" x14ac:dyDescent="0.3">
      <c r="E152" t="s">
        <v>430</v>
      </c>
      <c r="F152" t="s">
        <v>112</v>
      </c>
      <c r="G152" t="s">
        <v>485</v>
      </c>
      <c r="H152" t="str">
        <f t="shared" si="5"/>
        <v>A1K ANC</v>
      </c>
      <c r="I152">
        <v>5</v>
      </c>
      <c r="M152" t="s">
        <v>540</v>
      </c>
    </row>
    <row r="153" spans="5:13" x14ac:dyDescent="0.3">
      <c r="E153" t="s">
        <v>116</v>
      </c>
      <c r="F153" t="s">
        <v>124</v>
      </c>
      <c r="G153" t="s">
        <v>481</v>
      </c>
      <c r="H153" t="str">
        <f t="shared" si="5"/>
        <v>SYA ANC</v>
      </c>
      <c r="I153">
        <v>5</v>
      </c>
      <c r="M153" t="s">
        <v>541</v>
      </c>
    </row>
    <row r="154" spans="5:13" x14ac:dyDescent="0.3">
      <c r="E154" t="s">
        <v>112</v>
      </c>
      <c r="F154" t="s">
        <v>414</v>
      </c>
      <c r="G154" t="s">
        <v>486</v>
      </c>
      <c r="H154" t="str">
        <f t="shared" ref="H154:H217" si="6">+E153&amp;" "&amp;F153</f>
        <v>TOG BET</v>
      </c>
      <c r="I154">
        <v>5</v>
      </c>
      <c r="M154" t="s">
        <v>542</v>
      </c>
    </row>
    <row r="155" spans="5:13" x14ac:dyDescent="0.3">
      <c r="E155" t="s">
        <v>187</v>
      </c>
      <c r="F155" t="s">
        <v>414</v>
      </c>
      <c r="G155" t="s">
        <v>470</v>
      </c>
      <c r="H155" t="str">
        <f t="shared" si="6"/>
        <v>ANC FBK</v>
      </c>
      <c r="I155">
        <v>5</v>
      </c>
      <c r="M155" t="s">
        <v>543</v>
      </c>
    </row>
    <row r="156" spans="5:13" x14ac:dyDescent="0.3">
      <c r="E156" t="s">
        <v>437</v>
      </c>
      <c r="F156" t="s">
        <v>138</v>
      </c>
      <c r="G156" t="s">
        <v>487</v>
      </c>
      <c r="H156" t="str">
        <f t="shared" si="6"/>
        <v>VEE FBK</v>
      </c>
      <c r="I156">
        <v>5</v>
      </c>
      <c r="M156" t="s">
        <v>544</v>
      </c>
    </row>
    <row r="157" spans="5:13" x14ac:dyDescent="0.3">
      <c r="E157" t="s">
        <v>136</v>
      </c>
      <c r="F157" t="s">
        <v>422</v>
      </c>
      <c r="G157" t="s">
        <v>488</v>
      </c>
      <c r="H157" t="str">
        <f t="shared" si="6"/>
        <v>PHO OTZ</v>
      </c>
      <c r="I157">
        <v>5</v>
      </c>
      <c r="M157" t="s">
        <v>545</v>
      </c>
    </row>
    <row r="158" spans="5:13" x14ac:dyDescent="0.3">
      <c r="E158" t="s">
        <v>138</v>
      </c>
      <c r="F158" t="s">
        <v>347</v>
      </c>
      <c r="G158" t="s">
        <v>489</v>
      </c>
      <c r="H158" t="str">
        <f t="shared" si="6"/>
        <v>MCG PAQ</v>
      </c>
      <c r="I158">
        <v>5</v>
      </c>
      <c r="M158" t="s">
        <v>363</v>
      </c>
    </row>
    <row r="159" spans="5:13" x14ac:dyDescent="0.3">
      <c r="E159" t="s">
        <v>123</v>
      </c>
      <c r="F159" t="s">
        <v>347</v>
      </c>
      <c r="G159" t="s">
        <v>490</v>
      </c>
      <c r="H159" t="str">
        <f t="shared" si="6"/>
        <v>OTZ RDB</v>
      </c>
      <c r="I159">
        <v>5</v>
      </c>
      <c r="M159" t="s">
        <v>546</v>
      </c>
    </row>
    <row r="160" spans="5:13" x14ac:dyDescent="0.3">
      <c r="E160" t="s">
        <v>123</v>
      </c>
      <c r="F160" t="s">
        <v>431</v>
      </c>
      <c r="G160" t="s">
        <v>491</v>
      </c>
      <c r="H160" t="str">
        <f t="shared" si="6"/>
        <v>SCC RDB</v>
      </c>
      <c r="I160">
        <v>5</v>
      </c>
      <c r="M160" t="s">
        <v>547</v>
      </c>
    </row>
    <row r="161" spans="5:13" x14ac:dyDescent="0.3">
      <c r="E161" t="s">
        <v>414</v>
      </c>
      <c r="F161" t="s">
        <v>187</v>
      </c>
      <c r="G161" t="s">
        <v>492</v>
      </c>
      <c r="H161" t="str">
        <f t="shared" si="6"/>
        <v>SCC UUK</v>
      </c>
      <c r="I161">
        <v>5</v>
      </c>
      <c r="M161" t="s">
        <v>548</v>
      </c>
    </row>
    <row r="162" spans="5:13" x14ac:dyDescent="0.3">
      <c r="E162" t="s">
        <v>418</v>
      </c>
      <c r="F162" t="s">
        <v>112</v>
      </c>
      <c r="G162" t="s">
        <v>487</v>
      </c>
      <c r="H162" t="str">
        <f t="shared" si="6"/>
        <v>FBK VEE</v>
      </c>
      <c r="I162">
        <v>5</v>
      </c>
      <c r="M162" t="s">
        <v>549</v>
      </c>
    </row>
    <row r="163" spans="5:13" x14ac:dyDescent="0.3">
      <c r="E163" t="s">
        <v>131</v>
      </c>
      <c r="F163" t="s">
        <v>112</v>
      </c>
      <c r="G163" t="s">
        <v>493</v>
      </c>
      <c r="H163" t="str">
        <f t="shared" si="6"/>
        <v>KLW ANC</v>
      </c>
      <c r="I163">
        <v>4</v>
      </c>
      <c r="M163" t="s">
        <v>550</v>
      </c>
    </row>
    <row r="164" spans="5:13" x14ac:dyDescent="0.3">
      <c r="E164" t="s">
        <v>129</v>
      </c>
      <c r="F164" t="s">
        <v>124</v>
      </c>
      <c r="G164" t="s">
        <v>479</v>
      </c>
      <c r="H164" t="str">
        <f t="shared" si="6"/>
        <v>KTN ANC</v>
      </c>
      <c r="I164">
        <v>4</v>
      </c>
      <c r="M164" t="s">
        <v>551</v>
      </c>
    </row>
    <row r="165" spans="5:13" x14ac:dyDescent="0.3">
      <c r="E165" t="s">
        <v>437</v>
      </c>
      <c r="F165" t="s">
        <v>121</v>
      </c>
      <c r="G165" t="s">
        <v>494</v>
      </c>
      <c r="H165" t="str">
        <f t="shared" si="6"/>
        <v>CDV BET</v>
      </c>
      <c r="I165">
        <v>4</v>
      </c>
      <c r="M165" t="s">
        <v>552</v>
      </c>
    </row>
    <row r="166" spans="5:13" x14ac:dyDescent="0.3">
      <c r="E166" t="s">
        <v>112</v>
      </c>
      <c r="F166" t="s">
        <v>436</v>
      </c>
      <c r="G166" t="s">
        <v>495</v>
      </c>
      <c r="H166" t="str">
        <f t="shared" si="6"/>
        <v>PHO BRW</v>
      </c>
      <c r="I166">
        <v>4</v>
      </c>
      <c r="M166" t="s">
        <v>553</v>
      </c>
    </row>
    <row r="167" spans="5:13" x14ac:dyDescent="0.3">
      <c r="E167" t="s">
        <v>113</v>
      </c>
      <c r="F167" t="s">
        <v>172</v>
      </c>
      <c r="G167" t="s">
        <v>496</v>
      </c>
      <c r="H167" t="str">
        <f t="shared" si="6"/>
        <v>ANC BTI</v>
      </c>
      <c r="I167">
        <v>4</v>
      </c>
      <c r="M167" t="s">
        <v>554</v>
      </c>
    </row>
    <row r="168" spans="5:13" x14ac:dyDescent="0.3">
      <c r="E168" t="s">
        <v>118</v>
      </c>
      <c r="F168" t="s">
        <v>117</v>
      </c>
      <c r="G168" t="s">
        <v>478</v>
      </c>
      <c r="H168" t="str">
        <f t="shared" si="6"/>
        <v>DLG CDB</v>
      </c>
      <c r="I168">
        <v>4</v>
      </c>
      <c r="M168" t="s">
        <v>555</v>
      </c>
    </row>
    <row r="169" spans="5:13" x14ac:dyDescent="0.3">
      <c r="E169" t="s">
        <v>121</v>
      </c>
      <c r="F169" t="s">
        <v>120</v>
      </c>
      <c r="G169" t="s">
        <v>464</v>
      </c>
      <c r="H169" t="str">
        <f t="shared" si="6"/>
        <v>KSM EMK</v>
      </c>
      <c r="I169">
        <v>4</v>
      </c>
      <c r="M169" t="s">
        <v>556</v>
      </c>
    </row>
    <row r="170" spans="5:13" x14ac:dyDescent="0.3">
      <c r="E170" t="s">
        <v>417</v>
      </c>
      <c r="F170" t="s">
        <v>414</v>
      </c>
      <c r="G170" t="s">
        <v>232</v>
      </c>
      <c r="H170" t="str">
        <f t="shared" si="6"/>
        <v>BRW FAI</v>
      </c>
      <c r="I170">
        <v>4</v>
      </c>
      <c r="M170" t="s">
        <v>557</v>
      </c>
    </row>
    <row r="171" spans="5:13" x14ac:dyDescent="0.3">
      <c r="E171" t="s">
        <v>138</v>
      </c>
      <c r="F171" t="s">
        <v>125</v>
      </c>
      <c r="G171" t="s">
        <v>497</v>
      </c>
      <c r="H171" t="str">
        <f t="shared" si="6"/>
        <v>FYU FBK</v>
      </c>
      <c r="I171">
        <v>4</v>
      </c>
      <c r="M171" t="s">
        <v>558</v>
      </c>
    </row>
    <row r="172" spans="5:13" x14ac:dyDescent="0.3">
      <c r="E172" t="s">
        <v>119</v>
      </c>
      <c r="F172" t="s">
        <v>128</v>
      </c>
      <c r="G172" t="s">
        <v>498</v>
      </c>
      <c r="H172" t="str">
        <f t="shared" si="6"/>
        <v>OTZ GAL</v>
      </c>
      <c r="I172">
        <v>4</v>
      </c>
      <c r="M172" t="s">
        <v>559</v>
      </c>
    </row>
    <row r="173" spans="5:13" x14ac:dyDescent="0.3">
      <c r="E173" t="s">
        <v>131</v>
      </c>
      <c r="F173" t="s">
        <v>418</v>
      </c>
      <c r="G173" t="s">
        <v>499</v>
      </c>
      <c r="H173" t="str">
        <f t="shared" si="6"/>
        <v>ENA HOM</v>
      </c>
      <c r="I173">
        <v>4</v>
      </c>
      <c r="M173" t="s">
        <v>560</v>
      </c>
    </row>
    <row r="174" spans="5:13" x14ac:dyDescent="0.3">
      <c r="E174" t="s">
        <v>122</v>
      </c>
      <c r="F174" t="s">
        <v>136</v>
      </c>
      <c r="G174" t="s">
        <v>500</v>
      </c>
      <c r="H174" t="str">
        <f t="shared" si="6"/>
        <v>KTN KLW</v>
      </c>
      <c r="I174">
        <v>4</v>
      </c>
      <c r="M174" t="s">
        <v>561</v>
      </c>
    </row>
    <row r="175" spans="5:13" x14ac:dyDescent="0.3">
      <c r="E175" t="s">
        <v>120</v>
      </c>
      <c r="F175" t="s">
        <v>137</v>
      </c>
      <c r="G175" t="s">
        <v>301</v>
      </c>
      <c r="H175" t="str">
        <f t="shared" si="6"/>
        <v>ANI MCG</v>
      </c>
      <c r="I175">
        <v>4</v>
      </c>
      <c r="M175" t="s">
        <v>562</v>
      </c>
    </row>
    <row r="176" spans="5:13" x14ac:dyDescent="0.3">
      <c r="E176" t="s">
        <v>125</v>
      </c>
      <c r="F176" t="s">
        <v>138</v>
      </c>
      <c r="G176" t="s">
        <v>501</v>
      </c>
      <c r="H176" t="str">
        <f t="shared" si="6"/>
        <v>FAI OME</v>
      </c>
      <c r="I176">
        <v>4</v>
      </c>
      <c r="M176" t="s">
        <v>563</v>
      </c>
    </row>
    <row r="177" spans="5:13" x14ac:dyDescent="0.3">
      <c r="E177" t="s">
        <v>347</v>
      </c>
      <c r="F177" t="s">
        <v>138</v>
      </c>
      <c r="G177" t="s">
        <v>498</v>
      </c>
      <c r="H177" t="str">
        <f t="shared" si="6"/>
        <v>GAL OTZ</v>
      </c>
      <c r="I177">
        <v>4</v>
      </c>
      <c r="M177" t="s">
        <v>564</v>
      </c>
    </row>
    <row r="178" spans="5:13" x14ac:dyDescent="0.3">
      <c r="E178" t="s">
        <v>118</v>
      </c>
      <c r="F178" t="s">
        <v>139</v>
      </c>
      <c r="G178" t="s">
        <v>490</v>
      </c>
      <c r="H178" t="str">
        <f t="shared" si="6"/>
        <v>RDB OTZ</v>
      </c>
      <c r="I178">
        <v>4</v>
      </c>
      <c r="M178" t="s">
        <v>565</v>
      </c>
    </row>
    <row r="179" spans="5:13" x14ac:dyDescent="0.3">
      <c r="E179" t="s">
        <v>116</v>
      </c>
      <c r="F179" t="s">
        <v>112</v>
      </c>
      <c r="G179" t="s">
        <v>502</v>
      </c>
      <c r="H179" t="str">
        <f t="shared" si="6"/>
        <v>KSM UNK</v>
      </c>
      <c r="I179">
        <v>4</v>
      </c>
      <c r="M179" t="s">
        <v>566</v>
      </c>
    </row>
    <row r="180" spans="5:13" x14ac:dyDescent="0.3">
      <c r="E180" t="s">
        <v>119</v>
      </c>
      <c r="F180" t="s">
        <v>124</v>
      </c>
      <c r="G180" t="s">
        <v>236</v>
      </c>
      <c r="H180" t="str">
        <f t="shared" si="6"/>
        <v>TOG ANC</v>
      </c>
      <c r="I180">
        <v>3</v>
      </c>
      <c r="M180" t="s">
        <v>567</v>
      </c>
    </row>
    <row r="181" spans="5:13" x14ac:dyDescent="0.3">
      <c r="E181" t="s">
        <v>405</v>
      </c>
      <c r="F181" t="s">
        <v>124</v>
      </c>
      <c r="G181" t="s">
        <v>503</v>
      </c>
      <c r="H181" t="str">
        <f t="shared" si="6"/>
        <v>ENA BET</v>
      </c>
      <c r="I181">
        <v>3</v>
      </c>
      <c r="M181" t="s">
        <v>568</v>
      </c>
    </row>
    <row r="182" spans="5:13" x14ac:dyDescent="0.3">
      <c r="E182" t="s">
        <v>138</v>
      </c>
      <c r="F182" t="s">
        <v>408</v>
      </c>
      <c r="G182" t="s">
        <v>504</v>
      </c>
      <c r="H182" t="str">
        <f t="shared" si="6"/>
        <v>HPB BET</v>
      </c>
      <c r="I182">
        <v>3</v>
      </c>
      <c r="M182" t="s">
        <v>569</v>
      </c>
    </row>
    <row r="183" spans="5:13" x14ac:dyDescent="0.3">
      <c r="E183" t="s">
        <v>168</v>
      </c>
      <c r="F183" t="s">
        <v>113</v>
      </c>
      <c r="G183" t="s">
        <v>505</v>
      </c>
      <c r="H183" t="str">
        <f t="shared" si="6"/>
        <v>OTZ BKC</v>
      </c>
      <c r="I183">
        <v>3</v>
      </c>
      <c r="M183" t="s">
        <v>570</v>
      </c>
    </row>
    <row r="184" spans="5:13" x14ac:dyDescent="0.3">
      <c r="E184" t="s">
        <v>414</v>
      </c>
      <c r="F184" t="s">
        <v>120</v>
      </c>
      <c r="G184" t="s">
        <v>506</v>
      </c>
      <c r="H184" t="str">
        <f t="shared" si="6"/>
        <v>SDP DLG</v>
      </c>
      <c r="I184">
        <v>3</v>
      </c>
      <c r="M184" t="s">
        <v>571</v>
      </c>
    </row>
    <row r="185" spans="5:13" x14ac:dyDescent="0.3">
      <c r="E185" t="s">
        <v>125</v>
      </c>
      <c r="F185" t="s">
        <v>120</v>
      </c>
      <c r="G185" t="s">
        <v>507</v>
      </c>
      <c r="H185" t="str">
        <f t="shared" si="6"/>
        <v>FBK FAI</v>
      </c>
      <c r="I185">
        <v>3</v>
      </c>
      <c r="M185" t="s">
        <v>572</v>
      </c>
    </row>
    <row r="186" spans="5:13" x14ac:dyDescent="0.3">
      <c r="E186" t="s">
        <v>409</v>
      </c>
      <c r="F186" t="s">
        <v>414</v>
      </c>
      <c r="G186" t="s">
        <v>298</v>
      </c>
      <c r="H186" t="str">
        <f t="shared" si="6"/>
        <v>GAL FAI</v>
      </c>
      <c r="I186">
        <v>3</v>
      </c>
      <c r="M186" t="s">
        <v>573</v>
      </c>
    </row>
    <row r="187" spans="5:13" x14ac:dyDescent="0.3">
      <c r="E187" t="s">
        <v>187</v>
      </c>
      <c r="F187" t="s">
        <v>417</v>
      </c>
      <c r="G187" t="s">
        <v>508</v>
      </c>
      <c r="H187" t="str">
        <f t="shared" si="6"/>
        <v>CIK FBK</v>
      </c>
      <c r="I187">
        <v>3</v>
      </c>
      <c r="M187" t="s">
        <v>574</v>
      </c>
    </row>
    <row r="188" spans="5:13" x14ac:dyDescent="0.3">
      <c r="E188" t="s">
        <v>120</v>
      </c>
      <c r="F188" t="s">
        <v>125</v>
      </c>
      <c r="G188" t="s">
        <v>509</v>
      </c>
      <c r="H188" t="str">
        <f t="shared" si="6"/>
        <v>VEE FYU</v>
      </c>
      <c r="I188">
        <v>3</v>
      </c>
      <c r="M188" t="s">
        <v>575</v>
      </c>
    </row>
    <row r="189" spans="5:13" x14ac:dyDescent="0.3">
      <c r="E189" t="s">
        <v>112</v>
      </c>
      <c r="F189" t="s">
        <v>405</v>
      </c>
      <c r="G189" t="s">
        <v>298</v>
      </c>
      <c r="H189" t="str">
        <f t="shared" si="6"/>
        <v>FAI GAL</v>
      </c>
      <c r="I189">
        <v>3</v>
      </c>
      <c r="M189" t="s">
        <v>576</v>
      </c>
    </row>
    <row r="190" spans="5:13" x14ac:dyDescent="0.3">
      <c r="E190" t="s">
        <v>122</v>
      </c>
      <c r="F190" t="s">
        <v>118</v>
      </c>
      <c r="G190" t="s">
        <v>510</v>
      </c>
      <c r="H190" t="str">
        <f t="shared" si="6"/>
        <v>ANC HPB</v>
      </c>
      <c r="I190">
        <v>3</v>
      </c>
      <c r="M190" t="s">
        <v>577</v>
      </c>
    </row>
    <row r="191" spans="5:13" x14ac:dyDescent="0.3">
      <c r="E191" t="s">
        <v>125</v>
      </c>
      <c r="F191" t="s">
        <v>118</v>
      </c>
      <c r="G191" t="s">
        <v>299</v>
      </c>
      <c r="H191" t="str">
        <f t="shared" si="6"/>
        <v>ANI KSM</v>
      </c>
      <c r="I191">
        <v>3</v>
      </c>
      <c r="M191" t="s">
        <v>578</v>
      </c>
    </row>
    <row r="192" spans="5:13" x14ac:dyDescent="0.3">
      <c r="E192" t="s">
        <v>115</v>
      </c>
      <c r="F192" t="s">
        <v>137</v>
      </c>
      <c r="G192" t="s">
        <v>511</v>
      </c>
      <c r="H192" t="str">
        <f t="shared" si="6"/>
        <v>GAL KSM</v>
      </c>
      <c r="I192">
        <v>3</v>
      </c>
      <c r="M192" t="s">
        <v>579</v>
      </c>
    </row>
    <row r="193" spans="5:13" x14ac:dyDescent="0.3">
      <c r="E193" t="s">
        <v>121</v>
      </c>
      <c r="F193" t="s">
        <v>137</v>
      </c>
      <c r="G193" t="s">
        <v>512</v>
      </c>
      <c r="H193" t="str">
        <f t="shared" si="6"/>
        <v>ADQ OME</v>
      </c>
      <c r="I193">
        <v>3</v>
      </c>
      <c r="M193" t="s">
        <v>580</v>
      </c>
    </row>
    <row r="194" spans="5:13" x14ac:dyDescent="0.3">
      <c r="E194" t="s">
        <v>113</v>
      </c>
      <c r="F194" t="s">
        <v>137</v>
      </c>
      <c r="G194" t="s">
        <v>513</v>
      </c>
      <c r="H194" t="str">
        <f t="shared" si="6"/>
        <v>BRW OME</v>
      </c>
      <c r="I194">
        <v>3</v>
      </c>
      <c r="M194" t="s">
        <v>581</v>
      </c>
    </row>
    <row r="195" spans="5:13" x14ac:dyDescent="0.3">
      <c r="E195" t="s">
        <v>136</v>
      </c>
      <c r="F195" t="s">
        <v>137</v>
      </c>
      <c r="G195" t="s">
        <v>514</v>
      </c>
      <c r="H195" t="str">
        <f t="shared" si="6"/>
        <v>DLG OME</v>
      </c>
      <c r="I195">
        <v>3</v>
      </c>
      <c r="M195" t="s">
        <v>582</v>
      </c>
    </row>
    <row r="196" spans="5:13" x14ac:dyDescent="0.3">
      <c r="E196" t="s">
        <v>117</v>
      </c>
      <c r="F196" t="s">
        <v>138</v>
      </c>
      <c r="G196" t="s">
        <v>515</v>
      </c>
      <c r="H196" t="str">
        <f t="shared" si="6"/>
        <v>MCG OME</v>
      </c>
      <c r="I196">
        <v>3</v>
      </c>
      <c r="M196" t="s">
        <v>583</v>
      </c>
    </row>
    <row r="197" spans="5:13" x14ac:dyDescent="0.3">
      <c r="E197" t="s">
        <v>139</v>
      </c>
      <c r="F197" t="s">
        <v>138</v>
      </c>
      <c r="G197" t="s">
        <v>516</v>
      </c>
      <c r="H197" t="str">
        <f t="shared" si="6"/>
        <v>EMK OTZ</v>
      </c>
      <c r="I197">
        <v>3</v>
      </c>
      <c r="M197" t="s">
        <v>584</v>
      </c>
    </row>
    <row r="198" spans="5:13" x14ac:dyDescent="0.3">
      <c r="E198" t="s">
        <v>431</v>
      </c>
      <c r="F198" t="s">
        <v>138</v>
      </c>
      <c r="G198" t="s">
        <v>517</v>
      </c>
      <c r="H198" t="str">
        <f t="shared" si="6"/>
        <v>UNK OTZ</v>
      </c>
      <c r="I198">
        <v>3</v>
      </c>
      <c r="M198" t="s">
        <v>585</v>
      </c>
    </row>
    <row r="199" spans="5:13" x14ac:dyDescent="0.3">
      <c r="E199" t="s">
        <v>121</v>
      </c>
      <c r="F199" t="s">
        <v>437</v>
      </c>
      <c r="G199" t="s">
        <v>518</v>
      </c>
      <c r="H199" t="str">
        <f t="shared" si="6"/>
        <v>UUK OTZ</v>
      </c>
      <c r="I199">
        <v>3</v>
      </c>
      <c r="M199" t="s">
        <v>586</v>
      </c>
    </row>
    <row r="200" spans="5:13" x14ac:dyDescent="0.3">
      <c r="E200" t="s">
        <v>138</v>
      </c>
      <c r="F200" t="s">
        <v>437</v>
      </c>
      <c r="G200" t="s">
        <v>495</v>
      </c>
      <c r="H200" t="str">
        <f t="shared" si="6"/>
        <v>BRW PHO</v>
      </c>
      <c r="I200">
        <v>3</v>
      </c>
      <c r="M200" t="s">
        <v>587</v>
      </c>
    </row>
    <row r="201" spans="5:13" x14ac:dyDescent="0.3">
      <c r="E201" t="s">
        <v>402</v>
      </c>
      <c r="F201" t="s">
        <v>123</v>
      </c>
      <c r="G201" t="s">
        <v>488</v>
      </c>
      <c r="H201" t="str">
        <f t="shared" si="6"/>
        <v>OTZ PHO</v>
      </c>
      <c r="I201">
        <v>3</v>
      </c>
      <c r="M201" t="s">
        <v>588</v>
      </c>
    </row>
    <row r="202" spans="5:13" x14ac:dyDescent="0.3">
      <c r="E202" t="s">
        <v>112</v>
      </c>
      <c r="F202" t="s">
        <v>426</v>
      </c>
      <c r="G202" t="s">
        <v>482</v>
      </c>
      <c r="H202" t="str">
        <f t="shared" si="6"/>
        <v>A1K SCC</v>
      </c>
      <c r="I202">
        <v>3</v>
      </c>
      <c r="M202" t="s">
        <v>589</v>
      </c>
    </row>
    <row r="203" spans="5:13" x14ac:dyDescent="0.3">
      <c r="E203" t="s">
        <v>137</v>
      </c>
      <c r="F203" t="s">
        <v>139</v>
      </c>
      <c r="G203" t="s">
        <v>519</v>
      </c>
      <c r="H203" t="str">
        <f t="shared" si="6"/>
        <v>ANC SHG</v>
      </c>
      <c r="I203">
        <v>3</v>
      </c>
      <c r="M203" t="s">
        <v>590</v>
      </c>
    </row>
    <row r="204" spans="5:13" x14ac:dyDescent="0.3">
      <c r="E204" t="s">
        <v>123</v>
      </c>
      <c r="F204" t="s">
        <v>139</v>
      </c>
      <c r="G204" t="s">
        <v>462</v>
      </c>
      <c r="H204" t="str">
        <f t="shared" si="6"/>
        <v>OME UNK</v>
      </c>
      <c r="I204">
        <v>3</v>
      </c>
      <c r="M204" t="s">
        <v>591</v>
      </c>
    </row>
    <row r="205" spans="5:13" x14ac:dyDescent="0.3">
      <c r="E205" t="s">
        <v>120</v>
      </c>
      <c r="F205" t="s">
        <v>187</v>
      </c>
      <c r="G205" t="s">
        <v>520</v>
      </c>
      <c r="H205" t="str">
        <f t="shared" si="6"/>
        <v>SCC UNK</v>
      </c>
      <c r="I205">
        <v>3</v>
      </c>
      <c r="M205" t="s">
        <v>592</v>
      </c>
    </row>
    <row r="206" spans="5:13" x14ac:dyDescent="0.3">
      <c r="E206" t="s">
        <v>122</v>
      </c>
      <c r="F206" t="s">
        <v>114</v>
      </c>
      <c r="G206" t="s">
        <v>302</v>
      </c>
      <c r="H206" t="str">
        <f t="shared" si="6"/>
        <v>FAI VEE</v>
      </c>
      <c r="I206">
        <v>3</v>
      </c>
      <c r="M206" t="s">
        <v>593</v>
      </c>
    </row>
    <row r="207" spans="5:13" x14ac:dyDescent="0.3">
      <c r="E207" t="s">
        <v>112</v>
      </c>
      <c r="F207" t="s">
        <v>406</v>
      </c>
      <c r="G207" t="s">
        <v>484</v>
      </c>
      <c r="H207" t="str">
        <f t="shared" si="6"/>
        <v>ANI AKN</v>
      </c>
      <c r="I207">
        <v>2</v>
      </c>
      <c r="M207" t="s">
        <v>594</v>
      </c>
    </row>
    <row r="208" spans="5:13" x14ac:dyDescent="0.3">
      <c r="E208" t="s">
        <v>409</v>
      </c>
      <c r="F208" t="s">
        <v>112</v>
      </c>
      <c r="G208" t="s">
        <v>521</v>
      </c>
      <c r="H208" t="str">
        <f t="shared" si="6"/>
        <v>ANC AKP</v>
      </c>
      <c r="I208">
        <v>2</v>
      </c>
      <c r="M208" t="s">
        <v>595</v>
      </c>
    </row>
    <row r="209" spans="5:13" x14ac:dyDescent="0.3">
      <c r="E209" t="s">
        <v>132</v>
      </c>
      <c r="F209" t="s">
        <v>112</v>
      </c>
      <c r="G209" t="s">
        <v>522</v>
      </c>
      <c r="H209" t="str">
        <f t="shared" si="6"/>
        <v>CIK ANC</v>
      </c>
      <c r="I209">
        <v>2</v>
      </c>
      <c r="M209" t="s">
        <v>596</v>
      </c>
    </row>
    <row r="210" spans="5:13" x14ac:dyDescent="0.3">
      <c r="E210" t="s">
        <v>428</v>
      </c>
      <c r="F210" t="s">
        <v>112</v>
      </c>
      <c r="G210" t="s">
        <v>523</v>
      </c>
      <c r="H210" t="str">
        <f t="shared" si="6"/>
        <v>PSG ANC</v>
      </c>
      <c r="I210">
        <v>2</v>
      </c>
      <c r="M210" t="s">
        <v>597</v>
      </c>
    </row>
    <row r="211" spans="5:13" x14ac:dyDescent="0.3">
      <c r="E211" t="s">
        <v>129</v>
      </c>
      <c r="F211" t="s">
        <v>122</v>
      </c>
      <c r="G211" t="s">
        <v>524</v>
      </c>
      <c r="H211" t="str">
        <f t="shared" si="6"/>
        <v>SKK ANC</v>
      </c>
      <c r="I211">
        <v>2</v>
      </c>
      <c r="M211" t="s">
        <v>598</v>
      </c>
    </row>
    <row r="212" spans="5:13" x14ac:dyDescent="0.3">
      <c r="E212" t="s">
        <v>120</v>
      </c>
      <c r="F212" t="s">
        <v>186</v>
      </c>
      <c r="G212" t="s">
        <v>525</v>
      </c>
      <c r="H212" t="str">
        <f t="shared" si="6"/>
        <v>CDV ANI</v>
      </c>
      <c r="I212">
        <v>2</v>
      </c>
      <c r="M212" t="s">
        <v>300</v>
      </c>
    </row>
    <row r="213" spans="5:13" x14ac:dyDescent="0.3">
      <c r="E213" t="s">
        <v>124</v>
      </c>
      <c r="F213" t="s">
        <v>124</v>
      </c>
      <c r="G213" t="s">
        <v>308</v>
      </c>
      <c r="H213" t="str">
        <f t="shared" si="6"/>
        <v>FAI ARC</v>
      </c>
      <c r="I213">
        <v>2</v>
      </c>
      <c r="M213" t="s">
        <v>599</v>
      </c>
    </row>
    <row r="214" spans="5:13" x14ac:dyDescent="0.3">
      <c r="E214" t="s">
        <v>137</v>
      </c>
      <c r="F214" t="s">
        <v>124</v>
      </c>
      <c r="G214" t="s">
        <v>526</v>
      </c>
      <c r="H214" t="str">
        <f t="shared" si="6"/>
        <v>BET BET</v>
      </c>
      <c r="I214">
        <v>2</v>
      </c>
      <c r="M214" t="s">
        <v>600</v>
      </c>
    </row>
    <row r="215" spans="5:13" x14ac:dyDescent="0.3">
      <c r="E215" t="s">
        <v>138</v>
      </c>
      <c r="F215" t="s">
        <v>124</v>
      </c>
      <c r="G215" t="s">
        <v>527</v>
      </c>
      <c r="H215" t="str">
        <f t="shared" si="6"/>
        <v>OME BET</v>
      </c>
      <c r="I215">
        <v>2</v>
      </c>
      <c r="M215" t="s">
        <v>601</v>
      </c>
    </row>
    <row r="216" spans="5:13" x14ac:dyDescent="0.3">
      <c r="E216" t="s">
        <v>436</v>
      </c>
      <c r="F216" t="s">
        <v>121</v>
      </c>
      <c r="G216" t="s">
        <v>528</v>
      </c>
      <c r="H216" t="str">
        <f t="shared" si="6"/>
        <v>OTZ BET</v>
      </c>
      <c r="I216">
        <v>2</v>
      </c>
      <c r="M216" t="s">
        <v>602</v>
      </c>
    </row>
    <row r="217" spans="5:13" x14ac:dyDescent="0.3">
      <c r="E217" t="s">
        <v>138</v>
      </c>
      <c r="F217" t="s">
        <v>121</v>
      </c>
      <c r="G217" t="s">
        <v>529</v>
      </c>
      <c r="H217" t="str">
        <f t="shared" si="6"/>
        <v>BTI BRW</v>
      </c>
      <c r="I217">
        <v>2</v>
      </c>
      <c r="M217" t="s">
        <v>603</v>
      </c>
    </row>
    <row r="218" spans="5:13" x14ac:dyDescent="0.3">
      <c r="E218" t="s">
        <v>121</v>
      </c>
      <c r="F218" t="s">
        <v>436</v>
      </c>
      <c r="G218" t="s">
        <v>530</v>
      </c>
      <c r="H218" t="str">
        <f t="shared" ref="H218:H281" si="7">+E217&amp;" "&amp;F217</f>
        <v>OTZ BRW</v>
      </c>
      <c r="I218">
        <v>2</v>
      </c>
      <c r="M218" t="s">
        <v>604</v>
      </c>
    </row>
    <row r="219" spans="5:13" x14ac:dyDescent="0.3">
      <c r="E219" t="s">
        <v>112</v>
      </c>
      <c r="F219" t="s">
        <v>409</v>
      </c>
      <c r="G219" t="s">
        <v>529</v>
      </c>
      <c r="H219" t="str">
        <f t="shared" si="7"/>
        <v>BRW BTI</v>
      </c>
      <c r="I219">
        <v>2</v>
      </c>
      <c r="M219" t="s">
        <v>605</v>
      </c>
    </row>
    <row r="220" spans="5:13" x14ac:dyDescent="0.3">
      <c r="E220" t="s">
        <v>414</v>
      </c>
      <c r="F220" t="s">
        <v>409</v>
      </c>
      <c r="G220" t="s">
        <v>522</v>
      </c>
      <c r="H220" t="str">
        <f t="shared" si="7"/>
        <v>ANC CIK</v>
      </c>
      <c r="I220">
        <v>2</v>
      </c>
      <c r="M220" t="s">
        <v>606</v>
      </c>
    </row>
    <row r="221" spans="5:13" x14ac:dyDescent="0.3">
      <c r="E221" t="s">
        <v>112</v>
      </c>
      <c r="F221" t="s">
        <v>410</v>
      </c>
      <c r="G221" t="s">
        <v>508</v>
      </c>
      <c r="H221" t="str">
        <f t="shared" si="7"/>
        <v>FBK CIK</v>
      </c>
      <c r="I221">
        <v>2</v>
      </c>
      <c r="M221" t="s">
        <v>607</v>
      </c>
    </row>
    <row r="222" spans="5:13" x14ac:dyDescent="0.3">
      <c r="E222" t="s">
        <v>115</v>
      </c>
      <c r="F222" t="s">
        <v>113</v>
      </c>
      <c r="G222" t="s">
        <v>531</v>
      </c>
      <c r="H222" t="str">
        <f t="shared" si="7"/>
        <v>ANC CZF</v>
      </c>
      <c r="I222">
        <v>2</v>
      </c>
      <c r="M222" t="s">
        <v>608</v>
      </c>
    </row>
    <row r="223" spans="5:13" x14ac:dyDescent="0.3">
      <c r="E223" t="s">
        <v>113</v>
      </c>
      <c r="F223" t="s">
        <v>167</v>
      </c>
      <c r="G223" t="s">
        <v>532</v>
      </c>
      <c r="H223" t="str">
        <f t="shared" si="7"/>
        <v>ADQ DLG</v>
      </c>
      <c r="I223">
        <v>2</v>
      </c>
      <c r="M223" t="s">
        <v>609</v>
      </c>
    </row>
    <row r="224" spans="5:13" x14ac:dyDescent="0.3">
      <c r="E224" t="s">
        <v>172</v>
      </c>
      <c r="F224" t="s">
        <v>184</v>
      </c>
      <c r="G224" t="s">
        <v>533</v>
      </c>
      <c r="H224" t="str">
        <f t="shared" si="7"/>
        <v>DLG DUT</v>
      </c>
      <c r="I224">
        <v>2</v>
      </c>
      <c r="M224" t="s">
        <v>610</v>
      </c>
    </row>
    <row r="225" spans="5:13" x14ac:dyDescent="0.3">
      <c r="E225" t="s">
        <v>406</v>
      </c>
      <c r="F225" t="s">
        <v>120</v>
      </c>
      <c r="G225" t="s">
        <v>534</v>
      </c>
      <c r="H225" t="str">
        <f t="shared" si="7"/>
        <v>CDB EDF</v>
      </c>
      <c r="I225">
        <v>2</v>
      </c>
      <c r="M225" t="s">
        <v>611</v>
      </c>
    </row>
    <row r="226" spans="5:13" x14ac:dyDescent="0.3">
      <c r="E226" t="s">
        <v>417</v>
      </c>
      <c r="F226" t="s">
        <v>120</v>
      </c>
      <c r="G226" t="s">
        <v>535</v>
      </c>
      <c r="H226" t="str">
        <f t="shared" si="7"/>
        <v>AKP FAI</v>
      </c>
      <c r="I226">
        <v>2</v>
      </c>
      <c r="M226" t="s">
        <v>612</v>
      </c>
    </row>
    <row r="227" spans="5:13" x14ac:dyDescent="0.3">
      <c r="E227" t="s">
        <v>118</v>
      </c>
      <c r="F227" t="s">
        <v>120</v>
      </c>
      <c r="G227" t="s">
        <v>536</v>
      </c>
      <c r="H227" t="str">
        <f t="shared" si="7"/>
        <v>FYU FAI</v>
      </c>
      <c r="I227">
        <v>2</v>
      </c>
      <c r="M227" t="s">
        <v>613</v>
      </c>
    </row>
    <row r="228" spans="5:13" x14ac:dyDescent="0.3">
      <c r="E228" t="s">
        <v>187</v>
      </c>
      <c r="F228" t="s">
        <v>120</v>
      </c>
      <c r="G228" t="s">
        <v>537</v>
      </c>
      <c r="H228" t="str">
        <f t="shared" si="7"/>
        <v>KSM FAI</v>
      </c>
      <c r="I228">
        <v>2</v>
      </c>
      <c r="M228" t="s">
        <v>614</v>
      </c>
    </row>
    <row r="229" spans="5:13" x14ac:dyDescent="0.3">
      <c r="E229" t="s">
        <v>178</v>
      </c>
      <c r="F229" t="s">
        <v>414</v>
      </c>
      <c r="G229" t="s">
        <v>302</v>
      </c>
      <c r="H229" t="str">
        <f t="shared" si="7"/>
        <v>VEE FAI</v>
      </c>
      <c r="I229">
        <v>2</v>
      </c>
      <c r="M229" t="s">
        <v>615</v>
      </c>
    </row>
    <row r="230" spans="5:13" x14ac:dyDescent="0.3">
      <c r="E230" t="s">
        <v>119</v>
      </c>
      <c r="F230" t="s">
        <v>414</v>
      </c>
      <c r="G230" t="s">
        <v>538</v>
      </c>
      <c r="H230" t="str">
        <f t="shared" si="7"/>
        <v>EAA FBK</v>
      </c>
      <c r="I230">
        <v>2</v>
      </c>
      <c r="M230" t="s">
        <v>616</v>
      </c>
    </row>
    <row r="231" spans="5:13" x14ac:dyDescent="0.3">
      <c r="E231" t="s">
        <v>118</v>
      </c>
      <c r="F231" t="s">
        <v>414</v>
      </c>
      <c r="G231" t="s">
        <v>539</v>
      </c>
      <c r="H231" t="str">
        <f t="shared" si="7"/>
        <v>ENA FBK</v>
      </c>
      <c r="I231">
        <v>2</v>
      </c>
      <c r="M231" t="s">
        <v>617</v>
      </c>
    </row>
    <row r="232" spans="5:13" x14ac:dyDescent="0.3">
      <c r="E232" t="s">
        <v>414</v>
      </c>
      <c r="F232" t="s">
        <v>417</v>
      </c>
      <c r="G232" t="s">
        <v>540</v>
      </c>
      <c r="H232" t="str">
        <f t="shared" si="7"/>
        <v>KSM FBK</v>
      </c>
      <c r="I232">
        <v>2</v>
      </c>
      <c r="M232" t="s">
        <v>618</v>
      </c>
    </row>
    <row r="233" spans="5:13" x14ac:dyDescent="0.3">
      <c r="E233" t="s">
        <v>119</v>
      </c>
      <c r="F233" t="s">
        <v>125</v>
      </c>
      <c r="G233" t="s">
        <v>497</v>
      </c>
      <c r="H233" t="str">
        <f t="shared" si="7"/>
        <v>FBK FYU</v>
      </c>
      <c r="I233">
        <v>2</v>
      </c>
      <c r="M233" t="s">
        <v>619</v>
      </c>
    </row>
    <row r="234" spans="5:13" x14ac:dyDescent="0.3">
      <c r="E234" t="s">
        <v>118</v>
      </c>
      <c r="F234" t="s">
        <v>125</v>
      </c>
      <c r="G234" t="s">
        <v>541</v>
      </c>
      <c r="H234" t="str">
        <f t="shared" si="7"/>
        <v>ENA GAL</v>
      </c>
      <c r="I234">
        <v>2</v>
      </c>
      <c r="M234" t="s">
        <v>620</v>
      </c>
    </row>
    <row r="235" spans="5:13" x14ac:dyDescent="0.3">
      <c r="E235" t="s">
        <v>137</v>
      </c>
      <c r="F235" t="s">
        <v>444</v>
      </c>
      <c r="G235" t="s">
        <v>511</v>
      </c>
      <c r="H235" t="str">
        <f t="shared" si="7"/>
        <v>KSM GAL</v>
      </c>
      <c r="I235">
        <v>2</v>
      </c>
      <c r="M235" t="s">
        <v>621</v>
      </c>
    </row>
    <row r="236" spans="5:13" x14ac:dyDescent="0.3">
      <c r="E236" t="s">
        <v>124</v>
      </c>
      <c r="F236" t="s">
        <v>118</v>
      </c>
      <c r="G236" t="s">
        <v>542</v>
      </c>
      <c r="H236" t="str">
        <f t="shared" si="7"/>
        <v>OME GAM</v>
      </c>
      <c r="I236">
        <v>2</v>
      </c>
      <c r="M236" t="s">
        <v>622</v>
      </c>
    </row>
    <row r="237" spans="5:13" x14ac:dyDescent="0.3">
      <c r="E237" t="s">
        <v>447</v>
      </c>
      <c r="F237" t="s">
        <v>118</v>
      </c>
      <c r="G237" t="s">
        <v>466</v>
      </c>
      <c r="H237" t="str">
        <f t="shared" si="7"/>
        <v>BET KSM</v>
      </c>
      <c r="I237">
        <v>2</v>
      </c>
      <c r="M237" t="s">
        <v>623</v>
      </c>
    </row>
    <row r="238" spans="5:13" x14ac:dyDescent="0.3">
      <c r="E238" t="s">
        <v>138</v>
      </c>
      <c r="F238" t="s">
        <v>118</v>
      </c>
      <c r="G238" t="s">
        <v>543</v>
      </c>
      <c r="H238" t="str">
        <f t="shared" si="7"/>
        <v>MOU KSM</v>
      </c>
      <c r="I238">
        <v>2</v>
      </c>
      <c r="M238" t="s">
        <v>624</v>
      </c>
    </row>
    <row r="239" spans="5:13" x14ac:dyDescent="0.3">
      <c r="E239" t="s">
        <v>124</v>
      </c>
      <c r="F239" t="s">
        <v>137</v>
      </c>
      <c r="G239" t="s">
        <v>544</v>
      </c>
      <c r="H239" t="str">
        <f t="shared" si="7"/>
        <v>OTZ KSM</v>
      </c>
      <c r="I239">
        <v>2</v>
      </c>
      <c r="M239" t="s">
        <v>625</v>
      </c>
    </row>
    <row r="240" spans="5:13" x14ac:dyDescent="0.3">
      <c r="E240" t="s">
        <v>444</v>
      </c>
      <c r="F240" t="s">
        <v>137</v>
      </c>
      <c r="G240" t="s">
        <v>527</v>
      </c>
      <c r="H240" t="str">
        <f t="shared" si="7"/>
        <v>BET OME</v>
      </c>
      <c r="I240">
        <v>2</v>
      </c>
      <c r="M240" t="s">
        <v>626</v>
      </c>
    </row>
    <row r="241" spans="5:13" x14ac:dyDescent="0.3">
      <c r="E241" t="s">
        <v>138</v>
      </c>
      <c r="F241" t="s">
        <v>449</v>
      </c>
      <c r="G241" t="s">
        <v>542</v>
      </c>
      <c r="H241" t="str">
        <f t="shared" si="7"/>
        <v>GAM OME</v>
      </c>
      <c r="I241">
        <v>2</v>
      </c>
      <c r="M241" t="s">
        <v>627</v>
      </c>
    </row>
    <row r="242" spans="5:13" x14ac:dyDescent="0.3">
      <c r="E242" t="s">
        <v>349</v>
      </c>
      <c r="F242" t="s">
        <v>138</v>
      </c>
      <c r="G242" t="s">
        <v>545</v>
      </c>
      <c r="H242" t="str">
        <f t="shared" si="7"/>
        <v>OTZ ORV</v>
      </c>
      <c r="I242">
        <v>2</v>
      </c>
      <c r="M242" t="s">
        <v>628</v>
      </c>
    </row>
    <row r="243" spans="5:13" x14ac:dyDescent="0.3">
      <c r="E243" t="s">
        <v>128</v>
      </c>
      <c r="F243" t="s">
        <v>138</v>
      </c>
      <c r="G243" t="s">
        <v>363</v>
      </c>
      <c r="H243" t="str">
        <f t="shared" si="7"/>
        <v>A20 OTZ</v>
      </c>
      <c r="I243">
        <v>2</v>
      </c>
      <c r="M243" t="s">
        <v>629</v>
      </c>
    </row>
    <row r="244" spans="5:13" x14ac:dyDescent="0.3">
      <c r="E244" t="s">
        <v>112</v>
      </c>
      <c r="F244" t="s">
        <v>437</v>
      </c>
      <c r="G244" t="s">
        <v>546</v>
      </c>
      <c r="H244" t="str">
        <f t="shared" si="7"/>
        <v>HOM OTZ</v>
      </c>
      <c r="I244">
        <v>2</v>
      </c>
      <c r="M244" t="s">
        <v>630</v>
      </c>
    </row>
    <row r="245" spans="5:13" x14ac:dyDescent="0.3">
      <c r="E245" t="s">
        <v>112</v>
      </c>
      <c r="F245" t="s">
        <v>132</v>
      </c>
      <c r="G245" t="s">
        <v>547</v>
      </c>
      <c r="H245" t="str">
        <f t="shared" si="7"/>
        <v>ANC PHO</v>
      </c>
      <c r="I245">
        <v>2</v>
      </c>
      <c r="M245" t="s">
        <v>631</v>
      </c>
    </row>
    <row r="246" spans="5:13" x14ac:dyDescent="0.3">
      <c r="E246" t="s">
        <v>347</v>
      </c>
      <c r="F246" t="s">
        <v>347</v>
      </c>
      <c r="G246" t="s">
        <v>523</v>
      </c>
      <c r="H246" t="str">
        <f t="shared" si="7"/>
        <v>ANC PSG</v>
      </c>
      <c r="I246">
        <v>2</v>
      </c>
      <c r="M246" t="s">
        <v>632</v>
      </c>
    </row>
    <row r="247" spans="5:13" x14ac:dyDescent="0.3">
      <c r="E247" t="s">
        <v>406</v>
      </c>
      <c r="F247" t="s">
        <v>123</v>
      </c>
      <c r="G247" t="s">
        <v>548</v>
      </c>
      <c r="H247" t="str">
        <f t="shared" si="7"/>
        <v>RDB RDB</v>
      </c>
      <c r="I247">
        <v>2</v>
      </c>
      <c r="M247" t="s">
        <v>633</v>
      </c>
    </row>
    <row r="248" spans="5:13" x14ac:dyDescent="0.3">
      <c r="E248" t="s">
        <v>431</v>
      </c>
      <c r="F248" t="s">
        <v>123</v>
      </c>
      <c r="G248" t="s">
        <v>549</v>
      </c>
      <c r="H248" t="str">
        <f t="shared" si="7"/>
        <v>AKP SCC</v>
      </c>
      <c r="I248">
        <v>2</v>
      </c>
      <c r="M248" t="s">
        <v>634</v>
      </c>
    </row>
    <row r="249" spans="5:13" x14ac:dyDescent="0.3">
      <c r="E249" t="s">
        <v>114</v>
      </c>
      <c r="F249" t="s">
        <v>168</v>
      </c>
      <c r="G249" t="s">
        <v>492</v>
      </c>
      <c r="H249" t="str">
        <f t="shared" si="7"/>
        <v>UUK SCC</v>
      </c>
      <c r="I249">
        <v>2</v>
      </c>
      <c r="M249" t="s">
        <v>635</v>
      </c>
    </row>
    <row r="250" spans="5:13" x14ac:dyDescent="0.3">
      <c r="E250" t="s">
        <v>129</v>
      </c>
      <c r="F250" t="s">
        <v>133</v>
      </c>
      <c r="G250" t="s">
        <v>550</v>
      </c>
      <c r="H250" t="str">
        <f t="shared" si="7"/>
        <v>AKN SDP</v>
      </c>
      <c r="I250">
        <v>2</v>
      </c>
      <c r="M250" t="s">
        <v>636</v>
      </c>
    </row>
    <row r="251" spans="5:13" x14ac:dyDescent="0.3">
      <c r="E251" t="s">
        <v>122</v>
      </c>
      <c r="F251" t="s">
        <v>139</v>
      </c>
      <c r="G251" t="s">
        <v>551</v>
      </c>
      <c r="H251" t="str">
        <f t="shared" si="7"/>
        <v>CDV SIT</v>
      </c>
      <c r="I251">
        <v>2</v>
      </c>
      <c r="M251" t="s">
        <v>637</v>
      </c>
    </row>
    <row r="252" spans="5:13" x14ac:dyDescent="0.3">
      <c r="E252" t="s">
        <v>124</v>
      </c>
      <c r="F252" t="s">
        <v>139</v>
      </c>
      <c r="G252" t="s">
        <v>552</v>
      </c>
      <c r="H252" t="str">
        <f t="shared" si="7"/>
        <v>ANI UNK</v>
      </c>
      <c r="I252">
        <v>2</v>
      </c>
      <c r="M252" t="s">
        <v>638</v>
      </c>
    </row>
    <row r="253" spans="5:13" x14ac:dyDescent="0.3">
      <c r="E253" t="s">
        <v>112</v>
      </c>
      <c r="F253" t="s">
        <v>431</v>
      </c>
      <c r="G253" t="s">
        <v>553</v>
      </c>
      <c r="H253" t="str">
        <f t="shared" si="7"/>
        <v>BET UNK</v>
      </c>
      <c r="I253">
        <v>2</v>
      </c>
      <c r="M253" t="s">
        <v>639</v>
      </c>
    </row>
    <row r="254" spans="5:13" x14ac:dyDescent="0.3">
      <c r="E254" t="s">
        <v>186</v>
      </c>
      <c r="F254" t="s">
        <v>187</v>
      </c>
      <c r="G254" t="s">
        <v>554</v>
      </c>
      <c r="H254" t="str">
        <f t="shared" si="7"/>
        <v>ANC UUK</v>
      </c>
      <c r="I254">
        <v>2</v>
      </c>
      <c r="M254" t="s">
        <v>640</v>
      </c>
    </row>
    <row r="255" spans="5:13" x14ac:dyDescent="0.3">
      <c r="E255" t="s">
        <v>408</v>
      </c>
      <c r="F255" t="s">
        <v>432</v>
      </c>
      <c r="G255" t="s">
        <v>555</v>
      </c>
      <c r="H255" t="str">
        <f t="shared" si="7"/>
        <v>ARC VEE</v>
      </c>
      <c r="I255">
        <v>2</v>
      </c>
      <c r="M255" t="s">
        <v>641</v>
      </c>
    </row>
    <row r="256" spans="5:13" x14ac:dyDescent="0.3">
      <c r="E256" t="s">
        <v>449</v>
      </c>
      <c r="F256" t="s">
        <v>432</v>
      </c>
      <c r="G256" t="s">
        <v>556</v>
      </c>
      <c r="H256" t="str">
        <f t="shared" si="7"/>
        <v>BKC WLK</v>
      </c>
      <c r="I256">
        <v>2</v>
      </c>
      <c r="M256" t="s">
        <v>642</v>
      </c>
    </row>
    <row r="257" spans="5:13" x14ac:dyDescent="0.3">
      <c r="E257" t="s">
        <v>112</v>
      </c>
      <c r="F257" t="s">
        <v>402</v>
      </c>
      <c r="G257" t="s">
        <v>557</v>
      </c>
      <c r="H257" t="str">
        <f t="shared" si="7"/>
        <v>ORV WLK</v>
      </c>
      <c r="I257">
        <v>2</v>
      </c>
      <c r="M257" t="s">
        <v>365</v>
      </c>
    </row>
    <row r="258" spans="5:13" x14ac:dyDescent="0.3">
      <c r="E258" t="s">
        <v>120</v>
      </c>
      <c r="F258" t="s">
        <v>402</v>
      </c>
      <c r="G258" t="s">
        <v>485</v>
      </c>
      <c r="H258" t="str">
        <f t="shared" si="7"/>
        <v>ANC A1K</v>
      </c>
      <c r="I258">
        <v>1</v>
      </c>
      <c r="M258" t="s">
        <v>643</v>
      </c>
    </row>
    <row r="259" spans="5:13" x14ac:dyDescent="0.3">
      <c r="E259" t="s">
        <v>119</v>
      </c>
      <c r="F259" t="s">
        <v>349</v>
      </c>
      <c r="G259" t="s">
        <v>558</v>
      </c>
      <c r="H259" t="str">
        <f t="shared" si="7"/>
        <v>FAI A1K</v>
      </c>
      <c r="I259">
        <v>1</v>
      </c>
      <c r="M259" t="s">
        <v>644</v>
      </c>
    </row>
    <row r="260" spans="5:13" x14ac:dyDescent="0.3">
      <c r="E260" t="s">
        <v>184</v>
      </c>
      <c r="F260" t="s">
        <v>111</v>
      </c>
      <c r="G260" t="s">
        <v>559</v>
      </c>
      <c r="H260" t="str">
        <f t="shared" si="7"/>
        <v>ENA A20</v>
      </c>
      <c r="I260">
        <v>1</v>
      </c>
      <c r="M260" t="s">
        <v>645</v>
      </c>
    </row>
    <row r="261" spans="5:13" x14ac:dyDescent="0.3">
      <c r="E261" t="s">
        <v>115</v>
      </c>
      <c r="F261" t="s">
        <v>115</v>
      </c>
      <c r="G261" t="s">
        <v>560</v>
      </c>
      <c r="H261" t="str">
        <f t="shared" si="7"/>
        <v>EDF ADK</v>
      </c>
      <c r="I261">
        <v>1</v>
      </c>
      <c r="M261" t="s">
        <v>646</v>
      </c>
    </row>
    <row r="262" spans="5:13" x14ac:dyDescent="0.3">
      <c r="E262" t="s">
        <v>129</v>
      </c>
      <c r="F262" t="s">
        <v>115</v>
      </c>
      <c r="G262" t="s">
        <v>561</v>
      </c>
      <c r="H262" t="str">
        <f t="shared" si="7"/>
        <v>ADQ ADQ</v>
      </c>
      <c r="I262">
        <v>1</v>
      </c>
      <c r="M262" t="s">
        <v>647</v>
      </c>
    </row>
    <row r="263" spans="5:13" x14ac:dyDescent="0.3">
      <c r="E263" t="s">
        <v>167</v>
      </c>
      <c r="F263" t="s">
        <v>115</v>
      </c>
      <c r="G263" t="s">
        <v>562</v>
      </c>
      <c r="H263" t="str">
        <f t="shared" si="7"/>
        <v>CDV ADQ</v>
      </c>
      <c r="I263">
        <v>1</v>
      </c>
      <c r="M263" t="s">
        <v>648</v>
      </c>
    </row>
    <row r="264" spans="5:13" x14ac:dyDescent="0.3">
      <c r="E264" t="s">
        <v>120</v>
      </c>
      <c r="F264" t="s">
        <v>403</v>
      </c>
      <c r="G264" t="s">
        <v>563</v>
      </c>
      <c r="H264" t="str">
        <f t="shared" si="7"/>
        <v>DUT ADQ</v>
      </c>
      <c r="I264">
        <v>1</v>
      </c>
      <c r="M264" t="s">
        <v>649</v>
      </c>
    </row>
    <row r="265" spans="5:13" x14ac:dyDescent="0.3">
      <c r="E265" t="s">
        <v>112</v>
      </c>
      <c r="F265" t="s">
        <v>404</v>
      </c>
      <c r="G265" t="s">
        <v>564</v>
      </c>
      <c r="H265" t="str">
        <f t="shared" si="7"/>
        <v>FAI AET</v>
      </c>
      <c r="I265">
        <v>1</v>
      </c>
      <c r="M265" t="s">
        <v>650</v>
      </c>
    </row>
    <row r="266" spans="5:13" x14ac:dyDescent="0.3">
      <c r="E266" t="s">
        <v>114</v>
      </c>
      <c r="F266" t="s">
        <v>114</v>
      </c>
      <c r="G266" t="s">
        <v>565</v>
      </c>
      <c r="H266" t="str">
        <f t="shared" si="7"/>
        <v>ANC AIN</v>
      </c>
      <c r="I266">
        <v>1</v>
      </c>
      <c r="M266" t="s">
        <v>651</v>
      </c>
    </row>
    <row r="267" spans="5:13" x14ac:dyDescent="0.3">
      <c r="E267" t="s">
        <v>405</v>
      </c>
      <c r="F267" t="s">
        <v>114</v>
      </c>
      <c r="G267" t="s">
        <v>566</v>
      </c>
      <c r="H267" t="str">
        <f t="shared" si="7"/>
        <v>AKN AKN</v>
      </c>
      <c r="I267">
        <v>1</v>
      </c>
      <c r="M267" t="s">
        <v>652</v>
      </c>
    </row>
    <row r="268" spans="5:13" x14ac:dyDescent="0.3">
      <c r="E268" t="s">
        <v>121</v>
      </c>
      <c r="F268" t="s">
        <v>406</v>
      </c>
      <c r="G268" t="s">
        <v>567</v>
      </c>
      <c r="H268" t="str">
        <f t="shared" si="7"/>
        <v>HPB AKN</v>
      </c>
      <c r="I268">
        <v>1</v>
      </c>
      <c r="M268" t="s">
        <v>653</v>
      </c>
    </row>
    <row r="269" spans="5:13" x14ac:dyDescent="0.3">
      <c r="E269" t="s">
        <v>123</v>
      </c>
      <c r="F269" t="s">
        <v>406</v>
      </c>
      <c r="G269" t="s">
        <v>568</v>
      </c>
      <c r="H269" t="str">
        <f t="shared" si="7"/>
        <v>BRW AKP</v>
      </c>
      <c r="I269">
        <v>1</v>
      </c>
      <c r="M269" t="s">
        <v>654</v>
      </c>
    </row>
    <row r="270" spans="5:13" x14ac:dyDescent="0.3">
      <c r="E270" t="s">
        <v>349</v>
      </c>
      <c r="F270" t="s">
        <v>112</v>
      </c>
      <c r="G270" t="s">
        <v>549</v>
      </c>
      <c r="H270" t="str">
        <f t="shared" si="7"/>
        <v>SCC AKP</v>
      </c>
      <c r="I270">
        <v>1</v>
      </c>
      <c r="M270" t="s">
        <v>655</v>
      </c>
    </row>
    <row r="271" spans="5:13" x14ac:dyDescent="0.3">
      <c r="E271" t="s">
        <v>407</v>
      </c>
      <c r="F271" t="s">
        <v>112</v>
      </c>
      <c r="G271" t="s">
        <v>453</v>
      </c>
      <c r="H271" t="str">
        <f t="shared" si="7"/>
        <v>A20 ANC</v>
      </c>
      <c r="I271">
        <v>1</v>
      </c>
      <c r="M271" t="s">
        <v>656</v>
      </c>
    </row>
    <row r="272" spans="5:13" x14ac:dyDescent="0.3">
      <c r="E272" t="s">
        <v>408</v>
      </c>
      <c r="F272" t="s">
        <v>112</v>
      </c>
      <c r="G272" t="s">
        <v>569</v>
      </c>
      <c r="H272" t="str">
        <f t="shared" si="7"/>
        <v>ATK ANC</v>
      </c>
      <c r="I272">
        <v>1</v>
      </c>
      <c r="M272" t="s">
        <v>657</v>
      </c>
    </row>
    <row r="273" spans="5:13" x14ac:dyDescent="0.3">
      <c r="E273" t="s">
        <v>410</v>
      </c>
      <c r="F273" t="s">
        <v>112</v>
      </c>
      <c r="G273" t="s">
        <v>570</v>
      </c>
      <c r="H273" t="str">
        <f t="shared" si="7"/>
        <v>BKC ANC</v>
      </c>
      <c r="I273">
        <v>1</v>
      </c>
      <c r="M273" t="s">
        <v>658</v>
      </c>
    </row>
    <row r="274" spans="5:13" x14ac:dyDescent="0.3">
      <c r="E274" t="s">
        <v>411</v>
      </c>
      <c r="F274" t="s">
        <v>112</v>
      </c>
      <c r="G274" t="s">
        <v>531</v>
      </c>
      <c r="H274" t="str">
        <f t="shared" si="7"/>
        <v>CZF ANC</v>
      </c>
      <c r="I274">
        <v>1</v>
      </c>
      <c r="M274" t="s">
        <v>659</v>
      </c>
    </row>
    <row r="275" spans="5:13" x14ac:dyDescent="0.3">
      <c r="E275" t="s">
        <v>413</v>
      </c>
      <c r="F275" t="s">
        <v>112</v>
      </c>
      <c r="G275" t="s">
        <v>571</v>
      </c>
      <c r="H275" t="str">
        <f t="shared" si="7"/>
        <v>DCK ANC</v>
      </c>
      <c r="I275">
        <v>1</v>
      </c>
      <c r="M275" t="s">
        <v>660</v>
      </c>
    </row>
    <row r="276" spans="5:13" x14ac:dyDescent="0.3">
      <c r="E276" t="s">
        <v>415</v>
      </c>
      <c r="F276" t="s">
        <v>112</v>
      </c>
      <c r="G276" t="s">
        <v>572</v>
      </c>
      <c r="H276" t="str">
        <f t="shared" si="7"/>
        <v>ENN ANC</v>
      </c>
      <c r="I276">
        <v>1</v>
      </c>
      <c r="M276" t="s">
        <v>661</v>
      </c>
    </row>
    <row r="277" spans="5:13" x14ac:dyDescent="0.3">
      <c r="E277" t="s">
        <v>417</v>
      </c>
      <c r="F277" t="s">
        <v>112</v>
      </c>
      <c r="G277" t="s">
        <v>573</v>
      </c>
      <c r="H277" t="str">
        <f t="shared" si="7"/>
        <v>FLT ANC</v>
      </c>
      <c r="I277">
        <v>1</v>
      </c>
      <c r="M277" t="s">
        <v>662</v>
      </c>
    </row>
    <row r="278" spans="5:13" x14ac:dyDescent="0.3">
      <c r="E278" t="s">
        <v>421</v>
      </c>
      <c r="F278" t="s">
        <v>112</v>
      </c>
      <c r="G278" t="s">
        <v>574</v>
      </c>
      <c r="H278" t="str">
        <f t="shared" si="7"/>
        <v>FYU ANC</v>
      </c>
      <c r="I278">
        <v>1</v>
      </c>
      <c r="M278" t="s">
        <v>663</v>
      </c>
    </row>
    <row r="279" spans="5:13" x14ac:dyDescent="0.3">
      <c r="E279" t="s">
        <v>423</v>
      </c>
      <c r="F279" t="s">
        <v>112</v>
      </c>
      <c r="G279" t="s">
        <v>575</v>
      </c>
      <c r="H279" t="str">
        <f t="shared" si="7"/>
        <v>MLL ANC</v>
      </c>
      <c r="I279">
        <v>1</v>
      </c>
      <c r="M279" t="s">
        <v>664</v>
      </c>
    </row>
    <row r="280" spans="5:13" x14ac:dyDescent="0.3">
      <c r="E280" t="s">
        <v>424</v>
      </c>
      <c r="F280" t="s">
        <v>112</v>
      </c>
      <c r="G280" t="s">
        <v>576</v>
      </c>
      <c r="H280" t="str">
        <f t="shared" si="7"/>
        <v>PTA ANC</v>
      </c>
      <c r="I280">
        <v>1</v>
      </c>
      <c r="M280" t="s">
        <v>665</v>
      </c>
    </row>
    <row r="281" spans="5:13" x14ac:dyDescent="0.3">
      <c r="E281" t="s">
        <v>425</v>
      </c>
      <c r="F281" t="s">
        <v>112</v>
      </c>
      <c r="G281" t="s">
        <v>577</v>
      </c>
      <c r="H281" t="str">
        <f t="shared" si="7"/>
        <v>PTU ANC</v>
      </c>
      <c r="I281">
        <v>1</v>
      </c>
      <c r="M281" t="s">
        <v>666</v>
      </c>
    </row>
    <row r="282" spans="5:13" x14ac:dyDescent="0.3">
      <c r="E282" t="s">
        <v>426</v>
      </c>
      <c r="F282" t="s">
        <v>112</v>
      </c>
      <c r="G282" t="s">
        <v>578</v>
      </c>
      <c r="H282" t="str">
        <f t="shared" ref="H282:H345" si="8">+E281&amp;" "&amp;F281</f>
        <v>RBY ANC</v>
      </c>
      <c r="I282">
        <v>1</v>
      </c>
      <c r="M282" t="s">
        <v>667</v>
      </c>
    </row>
    <row r="283" spans="5:13" x14ac:dyDescent="0.3">
      <c r="E283" t="s">
        <v>427</v>
      </c>
      <c r="F283" t="s">
        <v>112</v>
      </c>
      <c r="G283" t="s">
        <v>519</v>
      </c>
      <c r="H283" t="str">
        <f t="shared" si="8"/>
        <v>SHG ANC</v>
      </c>
      <c r="I283">
        <v>1</v>
      </c>
      <c r="M283" t="s">
        <v>668</v>
      </c>
    </row>
    <row r="284" spans="5:13" x14ac:dyDescent="0.3">
      <c r="E284" t="s">
        <v>429</v>
      </c>
      <c r="F284" t="s">
        <v>112</v>
      </c>
      <c r="G284" t="s">
        <v>579</v>
      </c>
      <c r="H284" t="str">
        <f t="shared" si="8"/>
        <v>SHH ANC</v>
      </c>
      <c r="I284">
        <v>1</v>
      </c>
      <c r="M284" t="s">
        <v>669</v>
      </c>
    </row>
    <row r="285" spans="5:13" x14ac:dyDescent="0.3">
      <c r="E285" t="s">
        <v>170</v>
      </c>
      <c r="F285" t="s">
        <v>112</v>
      </c>
      <c r="G285" t="s">
        <v>580</v>
      </c>
      <c r="H285" t="str">
        <f t="shared" si="8"/>
        <v>SKW ANC</v>
      </c>
      <c r="I285">
        <v>1</v>
      </c>
      <c r="M285" t="s">
        <v>670</v>
      </c>
    </row>
    <row r="286" spans="5:13" x14ac:dyDescent="0.3">
      <c r="E286" t="s">
        <v>431</v>
      </c>
      <c r="F286" t="s">
        <v>112</v>
      </c>
      <c r="G286" t="s">
        <v>581</v>
      </c>
      <c r="H286" t="str">
        <f t="shared" si="8"/>
        <v>STG ANC</v>
      </c>
      <c r="I286">
        <v>1</v>
      </c>
      <c r="M286" t="s">
        <v>671</v>
      </c>
    </row>
    <row r="287" spans="5:13" x14ac:dyDescent="0.3">
      <c r="E287" t="s">
        <v>187</v>
      </c>
      <c r="F287" t="s">
        <v>112</v>
      </c>
      <c r="G287" t="s">
        <v>554</v>
      </c>
      <c r="H287" t="str">
        <f t="shared" si="8"/>
        <v>UUK ANC</v>
      </c>
      <c r="I287">
        <v>1</v>
      </c>
      <c r="M287" t="s">
        <v>672</v>
      </c>
    </row>
    <row r="288" spans="5:13" x14ac:dyDescent="0.3">
      <c r="E288" t="s">
        <v>432</v>
      </c>
      <c r="F288" t="s">
        <v>112</v>
      </c>
      <c r="G288" t="s">
        <v>582</v>
      </c>
      <c r="H288" t="str">
        <f t="shared" si="8"/>
        <v>VEE ANC</v>
      </c>
      <c r="I288">
        <v>1</v>
      </c>
      <c r="M288" t="s">
        <v>673</v>
      </c>
    </row>
    <row r="289" spans="5:13" x14ac:dyDescent="0.3">
      <c r="E289" t="s">
        <v>433</v>
      </c>
      <c r="F289" t="s">
        <v>112</v>
      </c>
      <c r="G289" t="s">
        <v>583</v>
      </c>
      <c r="H289" t="str">
        <f t="shared" si="8"/>
        <v>WLK ANC</v>
      </c>
      <c r="I289">
        <v>1</v>
      </c>
      <c r="M289" t="s">
        <v>674</v>
      </c>
    </row>
    <row r="290" spans="5:13" x14ac:dyDescent="0.3">
      <c r="E290" t="s">
        <v>125</v>
      </c>
      <c r="F290" t="s">
        <v>122</v>
      </c>
      <c r="G290" t="s">
        <v>584</v>
      </c>
      <c r="H290" t="str">
        <f t="shared" si="8"/>
        <v>ZZZ ANC</v>
      </c>
      <c r="I290">
        <v>1</v>
      </c>
      <c r="M290" t="s">
        <v>675</v>
      </c>
    </row>
    <row r="291" spans="5:13" x14ac:dyDescent="0.3">
      <c r="E291" t="s">
        <v>434</v>
      </c>
      <c r="F291" t="s">
        <v>122</v>
      </c>
      <c r="G291" t="s">
        <v>585</v>
      </c>
      <c r="H291" t="str">
        <f t="shared" si="8"/>
        <v>GAL ANI</v>
      </c>
      <c r="I291">
        <v>1</v>
      </c>
      <c r="M291" t="s">
        <v>676</v>
      </c>
    </row>
    <row r="292" spans="5:13" x14ac:dyDescent="0.3">
      <c r="E292" t="s">
        <v>422</v>
      </c>
      <c r="F292" t="s">
        <v>122</v>
      </c>
      <c r="G292" t="s">
        <v>586</v>
      </c>
      <c r="H292" t="str">
        <f t="shared" si="8"/>
        <v>KLG ANI</v>
      </c>
      <c r="I292">
        <v>1</v>
      </c>
      <c r="M292" t="s">
        <v>677</v>
      </c>
    </row>
    <row r="293" spans="5:13" x14ac:dyDescent="0.3">
      <c r="E293" t="s">
        <v>139</v>
      </c>
      <c r="F293" t="s">
        <v>122</v>
      </c>
      <c r="G293" t="s">
        <v>587</v>
      </c>
      <c r="H293" t="str">
        <f t="shared" si="8"/>
        <v>PAQ ANI</v>
      </c>
      <c r="I293">
        <v>1</v>
      </c>
    </row>
    <row r="294" spans="5:13" x14ac:dyDescent="0.3">
      <c r="E294" t="s">
        <v>121</v>
      </c>
      <c r="F294" t="s">
        <v>407</v>
      </c>
      <c r="G294" t="s">
        <v>552</v>
      </c>
      <c r="H294" t="str">
        <f t="shared" si="8"/>
        <v>UNK ANI</v>
      </c>
      <c r="I294">
        <v>1</v>
      </c>
    </row>
    <row r="295" spans="5:13" x14ac:dyDescent="0.3">
      <c r="E295" t="s">
        <v>111</v>
      </c>
      <c r="F295" t="s">
        <v>124</v>
      </c>
      <c r="G295" t="s">
        <v>588</v>
      </c>
      <c r="H295" t="str">
        <f t="shared" si="8"/>
        <v>BRW ATK</v>
      </c>
      <c r="I295">
        <v>1</v>
      </c>
    </row>
    <row r="296" spans="5:13" x14ac:dyDescent="0.3">
      <c r="E296" t="s">
        <v>410</v>
      </c>
      <c r="F296" t="s">
        <v>124</v>
      </c>
      <c r="G296" t="s">
        <v>589</v>
      </c>
      <c r="H296" t="str">
        <f t="shared" si="8"/>
        <v>ADK BET</v>
      </c>
      <c r="I296">
        <v>1</v>
      </c>
    </row>
    <row r="297" spans="5:13" x14ac:dyDescent="0.3">
      <c r="E297" t="s">
        <v>167</v>
      </c>
      <c r="F297" t="s">
        <v>124</v>
      </c>
      <c r="G297" t="s">
        <v>590</v>
      </c>
      <c r="H297" t="str">
        <f t="shared" si="8"/>
        <v>CZF BET</v>
      </c>
      <c r="I297">
        <v>1</v>
      </c>
    </row>
    <row r="298" spans="5:13" x14ac:dyDescent="0.3">
      <c r="E298" t="s">
        <v>120</v>
      </c>
      <c r="F298" t="s">
        <v>124</v>
      </c>
      <c r="G298" t="s">
        <v>591</v>
      </c>
      <c r="H298" t="str">
        <f t="shared" si="8"/>
        <v>DUT BET</v>
      </c>
      <c r="I298">
        <v>1</v>
      </c>
    </row>
    <row r="299" spans="5:13" x14ac:dyDescent="0.3">
      <c r="E299" t="s">
        <v>123</v>
      </c>
      <c r="F299" t="s">
        <v>124</v>
      </c>
      <c r="G299" t="s">
        <v>592</v>
      </c>
      <c r="H299" t="str">
        <f t="shared" si="8"/>
        <v>FAI BET</v>
      </c>
      <c r="I299">
        <v>1</v>
      </c>
    </row>
    <row r="300" spans="5:13" x14ac:dyDescent="0.3">
      <c r="E300" t="s">
        <v>435</v>
      </c>
      <c r="F300" t="s">
        <v>124</v>
      </c>
      <c r="G300" t="s">
        <v>593</v>
      </c>
      <c r="H300" t="str">
        <f t="shared" si="8"/>
        <v>SCC BET</v>
      </c>
      <c r="I300">
        <v>1</v>
      </c>
    </row>
    <row r="301" spans="5:13" x14ac:dyDescent="0.3">
      <c r="E301" t="s">
        <v>112</v>
      </c>
      <c r="F301" t="s">
        <v>408</v>
      </c>
      <c r="G301" t="s">
        <v>594</v>
      </c>
      <c r="H301" t="str">
        <f t="shared" si="8"/>
        <v>SCM BET</v>
      </c>
      <c r="I301">
        <v>1</v>
      </c>
    </row>
    <row r="302" spans="5:13" x14ac:dyDescent="0.3">
      <c r="E302" t="s">
        <v>432</v>
      </c>
      <c r="F302" t="s">
        <v>408</v>
      </c>
      <c r="G302" t="s">
        <v>570</v>
      </c>
      <c r="H302" t="str">
        <f t="shared" si="8"/>
        <v>ANC BKC</v>
      </c>
      <c r="I302">
        <v>1</v>
      </c>
    </row>
    <row r="303" spans="5:13" x14ac:dyDescent="0.3">
      <c r="E303" t="s">
        <v>115</v>
      </c>
      <c r="F303" t="s">
        <v>121</v>
      </c>
      <c r="G303" t="s">
        <v>556</v>
      </c>
      <c r="H303" t="str">
        <f t="shared" si="8"/>
        <v>WLK BKC</v>
      </c>
      <c r="I303">
        <v>1</v>
      </c>
    </row>
    <row r="304" spans="5:13" x14ac:dyDescent="0.3">
      <c r="E304" t="s">
        <v>404</v>
      </c>
      <c r="F304" t="s">
        <v>121</v>
      </c>
      <c r="G304" t="s">
        <v>595</v>
      </c>
      <c r="H304" t="str">
        <f t="shared" si="8"/>
        <v>ADQ BRW</v>
      </c>
      <c r="I304">
        <v>1</v>
      </c>
    </row>
    <row r="305" spans="5:9" x14ac:dyDescent="0.3">
      <c r="E305" t="s">
        <v>114</v>
      </c>
      <c r="F305" t="s">
        <v>121</v>
      </c>
      <c r="G305" t="s">
        <v>596</v>
      </c>
      <c r="H305" t="str">
        <f t="shared" si="8"/>
        <v>AIN BRW</v>
      </c>
      <c r="I305">
        <v>1</v>
      </c>
    </row>
    <row r="306" spans="5:9" x14ac:dyDescent="0.3">
      <c r="E306" t="s">
        <v>137</v>
      </c>
      <c r="F306" t="s">
        <v>121</v>
      </c>
      <c r="G306" t="s">
        <v>597</v>
      </c>
      <c r="H306" t="str">
        <f t="shared" si="8"/>
        <v>AKN BRW</v>
      </c>
      <c r="I306">
        <v>1</v>
      </c>
    </row>
    <row r="307" spans="5:9" x14ac:dyDescent="0.3">
      <c r="E307" t="s">
        <v>120</v>
      </c>
      <c r="F307" t="s">
        <v>436</v>
      </c>
      <c r="G307" t="s">
        <v>513</v>
      </c>
      <c r="H307" t="str">
        <f t="shared" si="8"/>
        <v>OME BRW</v>
      </c>
      <c r="I307">
        <v>1</v>
      </c>
    </row>
    <row r="308" spans="5:9" x14ac:dyDescent="0.3">
      <c r="E308" t="s">
        <v>114</v>
      </c>
      <c r="F308" t="s">
        <v>172</v>
      </c>
      <c r="G308" t="s">
        <v>598</v>
      </c>
      <c r="H308" t="str">
        <f t="shared" si="8"/>
        <v>FAI BTI</v>
      </c>
      <c r="I308">
        <v>1</v>
      </c>
    </row>
    <row r="309" spans="5:9" x14ac:dyDescent="0.3">
      <c r="E309" t="s">
        <v>184</v>
      </c>
      <c r="F309" t="s">
        <v>172</v>
      </c>
      <c r="G309" t="s">
        <v>300</v>
      </c>
      <c r="H309" t="str">
        <f t="shared" si="8"/>
        <v>AKN CDB</v>
      </c>
      <c r="I309">
        <v>1</v>
      </c>
    </row>
    <row r="310" spans="5:9" x14ac:dyDescent="0.3">
      <c r="E310" t="s">
        <v>430</v>
      </c>
      <c r="F310" t="s">
        <v>172</v>
      </c>
      <c r="G310" t="s">
        <v>534</v>
      </c>
      <c r="H310" t="str">
        <f t="shared" si="8"/>
        <v>EDF CDB</v>
      </c>
      <c r="I310">
        <v>1</v>
      </c>
    </row>
    <row r="311" spans="5:9" x14ac:dyDescent="0.3">
      <c r="E311" t="s">
        <v>114</v>
      </c>
      <c r="F311" t="s">
        <v>129</v>
      </c>
      <c r="G311" t="s">
        <v>599</v>
      </c>
      <c r="H311" t="str">
        <f t="shared" si="8"/>
        <v>SYA CDB</v>
      </c>
      <c r="I311">
        <v>1</v>
      </c>
    </row>
    <row r="312" spans="5:9" x14ac:dyDescent="0.3">
      <c r="E312" t="s">
        <v>438</v>
      </c>
      <c r="F312" t="s">
        <v>129</v>
      </c>
      <c r="G312" t="s">
        <v>600</v>
      </c>
      <c r="H312" t="str">
        <f t="shared" si="8"/>
        <v>AKN CDV</v>
      </c>
      <c r="I312">
        <v>1</v>
      </c>
    </row>
    <row r="313" spans="5:9" x14ac:dyDescent="0.3">
      <c r="E313" t="s">
        <v>120</v>
      </c>
      <c r="F313" t="s">
        <v>409</v>
      </c>
      <c r="G313" t="s">
        <v>601</v>
      </c>
      <c r="H313" t="str">
        <f t="shared" si="8"/>
        <v>CYT CDV</v>
      </c>
      <c r="I313">
        <v>1</v>
      </c>
    </row>
    <row r="314" spans="5:9" x14ac:dyDescent="0.3">
      <c r="E314" t="s">
        <v>112</v>
      </c>
      <c r="F314" t="s">
        <v>438</v>
      </c>
      <c r="G314" t="s">
        <v>602</v>
      </c>
      <c r="H314" t="str">
        <f t="shared" si="8"/>
        <v>FAI CIK</v>
      </c>
      <c r="I314">
        <v>1</v>
      </c>
    </row>
    <row r="315" spans="5:9" x14ac:dyDescent="0.3">
      <c r="E315" t="s">
        <v>439</v>
      </c>
      <c r="F315" t="s">
        <v>410</v>
      </c>
      <c r="G315" t="s">
        <v>603</v>
      </c>
      <c r="H315" t="str">
        <f t="shared" si="8"/>
        <v>ANC CYT</v>
      </c>
      <c r="I315">
        <v>1</v>
      </c>
    </row>
    <row r="316" spans="5:9" x14ac:dyDescent="0.3">
      <c r="E316" t="s">
        <v>112</v>
      </c>
      <c r="F316" t="s">
        <v>411</v>
      </c>
      <c r="G316" t="s">
        <v>604</v>
      </c>
      <c r="H316" t="str">
        <f t="shared" si="8"/>
        <v>EHM CZF</v>
      </c>
      <c r="I316">
        <v>1</v>
      </c>
    </row>
    <row r="317" spans="5:9" x14ac:dyDescent="0.3">
      <c r="E317" t="s">
        <v>414</v>
      </c>
      <c r="F317" t="s">
        <v>411</v>
      </c>
      <c r="G317" t="s">
        <v>571</v>
      </c>
      <c r="H317" t="str">
        <f t="shared" si="8"/>
        <v>ANC DCK</v>
      </c>
      <c r="I317">
        <v>1</v>
      </c>
    </row>
    <row r="318" spans="5:9" x14ac:dyDescent="0.3">
      <c r="E318" t="s">
        <v>129</v>
      </c>
      <c r="F318" t="s">
        <v>113</v>
      </c>
      <c r="G318" t="s">
        <v>605</v>
      </c>
      <c r="H318" t="str">
        <f t="shared" si="8"/>
        <v>FBK DCK</v>
      </c>
      <c r="I318">
        <v>1</v>
      </c>
    </row>
    <row r="319" spans="5:9" x14ac:dyDescent="0.3">
      <c r="E319" t="s">
        <v>113</v>
      </c>
      <c r="F319" t="s">
        <v>113</v>
      </c>
      <c r="G319" t="s">
        <v>606</v>
      </c>
      <c r="H319" t="str">
        <f t="shared" si="8"/>
        <v>CDV DLG</v>
      </c>
      <c r="I319">
        <v>1</v>
      </c>
    </row>
    <row r="320" spans="5:9" x14ac:dyDescent="0.3">
      <c r="E320" t="s">
        <v>119</v>
      </c>
      <c r="F320" t="s">
        <v>113</v>
      </c>
      <c r="G320" t="s">
        <v>607</v>
      </c>
      <c r="H320" t="str">
        <f t="shared" si="8"/>
        <v>DLG DLG</v>
      </c>
      <c r="I320">
        <v>1</v>
      </c>
    </row>
    <row r="321" spans="5:9" x14ac:dyDescent="0.3">
      <c r="E321" t="s">
        <v>130</v>
      </c>
      <c r="F321" t="s">
        <v>113</v>
      </c>
      <c r="G321" t="s">
        <v>608</v>
      </c>
      <c r="H321" t="str">
        <f t="shared" si="8"/>
        <v>ENA DLG</v>
      </c>
      <c r="I321">
        <v>1</v>
      </c>
    </row>
    <row r="322" spans="5:9" x14ac:dyDescent="0.3">
      <c r="E322" t="s">
        <v>112</v>
      </c>
      <c r="F322" t="s">
        <v>178</v>
      </c>
      <c r="G322" t="s">
        <v>609</v>
      </c>
      <c r="H322" t="str">
        <f t="shared" si="8"/>
        <v>ILI DLG</v>
      </c>
      <c r="I322">
        <v>1</v>
      </c>
    </row>
    <row r="323" spans="5:9" x14ac:dyDescent="0.3">
      <c r="E323" t="s">
        <v>414</v>
      </c>
      <c r="F323" t="s">
        <v>178</v>
      </c>
      <c r="G323" t="s">
        <v>610</v>
      </c>
      <c r="H323" t="str">
        <f t="shared" si="8"/>
        <v>ANC EAA</v>
      </c>
      <c r="I323">
        <v>1</v>
      </c>
    </row>
    <row r="324" spans="5:9" x14ac:dyDescent="0.3">
      <c r="E324" t="s">
        <v>410</v>
      </c>
      <c r="F324" t="s">
        <v>184</v>
      </c>
      <c r="G324" t="s">
        <v>538</v>
      </c>
      <c r="H324" t="str">
        <f t="shared" si="8"/>
        <v>FBK EAA</v>
      </c>
      <c r="I324">
        <v>1</v>
      </c>
    </row>
    <row r="325" spans="5:9" x14ac:dyDescent="0.3">
      <c r="E325" t="s">
        <v>184</v>
      </c>
      <c r="F325" t="s">
        <v>439</v>
      </c>
      <c r="G325" t="s">
        <v>611</v>
      </c>
      <c r="H325" t="str">
        <f t="shared" si="8"/>
        <v>CZF EDF</v>
      </c>
      <c r="I325">
        <v>1</v>
      </c>
    </row>
    <row r="326" spans="5:9" x14ac:dyDescent="0.3">
      <c r="E326" t="s">
        <v>137</v>
      </c>
      <c r="F326" t="s">
        <v>117</v>
      </c>
      <c r="G326" t="s">
        <v>612</v>
      </c>
      <c r="H326" t="str">
        <f t="shared" si="8"/>
        <v>EDF EHM</v>
      </c>
      <c r="I326">
        <v>1</v>
      </c>
    </row>
    <row r="327" spans="5:9" x14ac:dyDescent="0.3">
      <c r="E327" t="s">
        <v>138</v>
      </c>
      <c r="F327" t="s">
        <v>117</v>
      </c>
      <c r="G327" t="s">
        <v>360</v>
      </c>
      <c r="H327" t="str">
        <f t="shared" si="8"/>
        <v>OME EMK</v>
      </c>
      <c r="I327">
        <v>1</v>
      </c>
    </row>
    <row r="328" spans="5:9" x14ac:dyDescent="0.3">
      <c r="E328" t="s">
        <v>349</v>
      </c>
      <c r="F328" t="s">
        <v>119</v>
      </c>
      <c r="G328" t="s">
        <v>516</v>
      </c>
      <c r="H328" t="str">
        <f t="shared" si="8"/>
        <v>OTZ EMK</v>
      </c>
      <c r="I328">
        <v>1</v>
      </c>
    </row>
    <row r="329" spans="5:9" x14ac:dyDescent="0.3">
      <c r="E329" t="s">
        <v>122</v>
      </c>
      <c r="F329" t="s">
        <v>119</v>
      </c>
      <c r="G329" t="s">
        <v>559</v>
      </c>
      <c r="H329" t="str">
        <f t="shared" si="8"/>
        <v>A20 ENA</v>
      </c>
      <c r="I329">
        <v>1</v>
      </c>
    </row>
    <row r="330" spans="5:9" x14ac:dyDescent="0.3">
      <c r="E330" t="s">
        <v>113</v>
      </c>
      <c r="F330" t="s">
        <v>119</v>
      </c>
      <c r="G330" t="s">
        <v>613</v>
      </c>
      <c r="H330" t="str">
        <f t="shared" si="8"/>
        <v>ANI ENA</v>
      </c>
      <c r="I330">
        <v>1</v>
      </c>
    </row>
    <row r="331" spans="5:9" x14ac:dyDescent="0.3">
      <c r="E331" t="s">
        <v>120</v>
      </c>
      <c r="F331" t="s">
        <v>119</v>
      </c>
      <c r="G331" t="s">
        <v>608</v>
      </c>
      <c r="H331" t="str">
        <f t="shared" si="8"/>
        <v>DLG ENA</v>
      </c>
      <c r="I331">
        <v>1</v>
      </c>
    </row>
    <row r="332" spans="5:9" x14ac:dyDescent="0.3">
      <c r="E332" t="s">
        <v>128</v>
      </c>
      <c r="F332" t="s">
        <v>119</v>
      </c>
      <c r="G332" t="s">
        <v>614</v>
      </c>
      <c r="H332" t="str">
        <f t="shared" si="8"/>
        <v>FAI ENA</v>
      </c>
      <c r="I332">
        <v>1</v>
      </c>
    </row>
    <row r="333" spans="5:9" x14ac:dyDescent="0.3">
      <c r="E333" t="s">
        <v>432</v>
      </c>
      <c r="F333" t="s">
        <v>119</v>
      </c>
      <c r="G333" t="s">
        <v>499</v>
      </c>
      <c r="H333" t="str">
        <f t="shared" si="8"/>
        <v>HOM ENA</v>
      </c>
      <c r="I333">
        <v>1</v>
      </c>
    </row>
    <row r="334" spans="5:9" x14ac:dyDescent="0.3">
      <c r="E334" t="s">
        <v>112</v>
      </c>
      <c r="F334" t="s">
        <v>413</v>
      </c>
      <c r="G334" t="s">
        <v>615</v>
      </c>
      <c r="H334" t="str">
        <f t="shared" si="8"/>
        <v>WLK ENA</v>
      </c>
      <c r="I334">
        <v>1</v>
      </c>
    </row>
    <row r="335" spans="5:9" x14ac:dyDescent="0.3">
      <c r="E335" t="s">
        <v>440</v>
      </c>
      <c r="F335" t="s">
        <v>120</v>
      </c>
      <c r="G335" t="s">
        <v>572</v>
      </c>
      <c r="H335" t="str">
        <f t="shared" si="8"/>
        <v>ANC ENN</v>
      </c>
      <c r="I335">
        <v>1</v>
      </c>
    </row>
    <row r="336" spans="5:9" x14ac:dyDescent="0.3">
      <c r="E336" t="s">
        <v>137</v>
      </c>
      <c r="F336" t="s">
        <v>120</v>
      </c>
      <c r="G336" t="s">
        <v>616</v>
      </c>
      <c r="H336" t="str">
        <f t="shared" si="8"/>
        <v>EIL FAI</v>
      </c>
      <c r="I336">
        <v>1</v>
      </c>
    </row>
    <row r="337" spans="5:9" x14ac:dyDescent="0.3">
      <c r="E337" t="s">
        <v>432</v>
      </c>
      <c r="F337" t="s">
        <v>120</v>
      </c>
      <c r="G337" t="s">
        <v>501</v>
      </c>
      <c r="H337" t="str">
        <f t="shared" si="8"/>
        <v>OME FAI</v>
      </c>
      <c r="I337">
        <v>1</v>
      </c>
    </row>
    <row r="338" spans="5:9" x14ac:dyDescent="0.3">
      <c r="E338" t="s">
        <v>403</v>
      </c>
      <c r="F338" t="s">
        <v>414</v>
      </c>
      <c r="G338" t="s">
        <v>617</v>
      </c>
      <c r="H338" t="str">
        <f t="shared" si="8"/>
        <v>WLK FAI</v>
      </c>
      <c r="I338">
        <v>1</v>
      </c>
    </row>
    <row r="339" spans="5:9" x14ac:dyDescent="0.3">
      <c r="E339" t="s">
        <v>411</v>
      </c>
      <c r="F339" t="s">
        <v>414</v>
      </c>
      <c r="G339" t="s">
        <v>618</v>
      </c>
      <c r="H339" t="str">
        <f t="shared" si="8"/>
        <v>AET FBK</v>
      </c>
      <c r="I339">
        <v>1</v>
      </c>
    </row>
    <row r="340" spans="5:9" x14ac:dyDescent="0.3">
      <c r="E340" t="s">
        <v>428</v>
      </c>
      <c r="F340" t="s">
        <v>414</v>
      </c>
      <c r="G340" t="s">
        <v>605</v>
      </c>
      <c r="H340" t="str">
        <f t="shared" si="8"/>
        <v>DCK FBK</v>
      </c>
      <c r="I340">
        <v>1</v>
      </c>
    </row>
    <row r="341" spans="5:9" x14ac:dyDescent="0.3">
      <c r="E341" t="s">
        <v>441</v>
      </c>
      <c r="F341" t="s">
        <v>414</v>
      </c>
      <c r="G341" t="s">
        <v>619</v>
      </c>
      <c r="H341" t="str">
        <f t="shared" si="8"/>
        <v>SKK FBK</v>
      </c>
      <c r="I341">
        <v>1</v>
      </c>
    </row>
    <row r="342" spans="5:9" x14ac:dyDescent="0.3">
      <c r="E342" t="s">
        <v>112</v>
      </c>
      <c r="F342" t="s">
        <v>415</v>
      </c>
      <c r="G342" t="s">
        <v>620</v>
      </c>
      <c r="H342" t="str">
        <f t="shared" si="8"/>
        <v>WBQ FBK</v>
      </c>
      <c r="I342">
        <v>1</v>
      </c>
    </row>
    <row r="343" spans="5:9" x14ac:dyDescent="0.3">
      <c r="E343" t="s">
        <v>112</v>
      </c>
      <c r="F343" t="s">
        <v>417</v>
      </c>
      <c r="G343" t="s">
        <v>573</v>
      </c>
      <c r="H343" t="str">
        <f t="shared" si="8"/>
        <v>ANC FLT</v>
      </c>
      <c r="I343">
        <v>1</v>
      </c>
    </row>
    <row r="344" spans="5:9" x14ac:dyDescent="0.3">
      <c r="E344" t="s">
        <v>120</v>
      </c>
      <c r="F344" t="s">
        <v>417</v>
      </c>
      <c r="G344" t="s">
        <v>574</v>
      </c>
      <c r="H344" t="str">
        <f t="shared" si="8"/>
        <v>ANC FYU</v>
      </c>
      <c r="I344">
        <v>1</v>
      </c>
    </row>
    <row r="345" spans="5:9" x14ac:dyDescent="0.3">
      <c r="E345" t="s">
        <v>114</v>
      </c>
      <c r="F345" t="s">
        <v>125</v>
      </c>
      <c r="G345" t="s">
        <v>536</v>
      </c>
      <c r="H345" t="str">
        <f t="shared" si="8"/>
        <v>FAI FYU</v>
      </c>
      <c r="I345">
        <v>1</v>
      </c>
    </row>
    <row r="346" spans="5:9" x14ac:dyDescent="0.3">
      <c r="E346" t="s">
        <v>122</v>
      </c>
      <c r="F346" t="s">
        <v>125</v>
      </c>
      <c r="G346" t="s">
        <v>621</v>
      </c>
      <c r="H346" t="str">
        <f t="shared" ref="H346:H409" si="9">+E345&amp;" "&amp;F345</f>
        <v>AKN GAL</v>
      </c>
      <c r="I346">
        <v>1</v>
      </c>
    </row>
    <row r="347" spans="5:9" x14ac:dyDescent="0.3">
      <c r="E347" t="s">
        <v>442</v>
      </c>
      <c r="F347" t="s">
        <v>125</v>
      </c>
      <c r="G347" t="s">
        <v>585</v>
      </c>
      <c r="H347" t="str">
        <f t="shared" si="9"/>
        <v>ANI GAL</v>
      </c>
      <c r="I347">
        <v>1</v>
      </c>
    </row>
    <row r="348" spans="5:9" x14ac:dyDescent="0.3">
      <c r="E348" t="s">
        <v>443</v>
      </c>
      <c r="F348" t="s">
        <v>125</v>
      </c>
      <c r="G348" t="s">
        <v>622</v>
      </c>
      <c r="H348" t="str">
        <f t="shared" si="9"/>
        <v>HSL GAL</v>
      </c>
      <c r="I348">
        <v>1</v>
      </c>
    </row>
    <row r="349" spans="5:9" x14ac:dyDescent="0.3">
      <c r="E349" t="s">
        <v>139</v>
      </c>
      <c r="F349" t="s">
        <v>125</v>
      </c>
      <c r="G349" t="s">
        <v>623</v>
      </c>
      <c r="H349" t="str">
        <f t="shared" si="9"/>
        <v>TKA GAL</v>
      </c>
      <c r="I349">
        <v>1</v>
      </c>
    </row>
    <row r="350" spans="5:9" x14ac:dyDescent="0.3">
      <c r="E350" t="s">
        <v>118</v>
      </c>
      <c r="F350" t="s">
        <v>405</v>
      </c>
      <c r="G350" t="s">
        <v>624</v>
      </c>
      <c r="H350" t="str">
        <f t="shared" si="9"/>
        <v>UNK GAL</v>
      </c>
      <c r="I350">
        <v>1</v>
      </c>
    </row>
    <row r="351" spans="5:9" x14ac:dyDescent="0.3">
      <c r="E351" t="s">
        <v>445</v>
      </c>
      <c r="F351" t="s">
        <v>405</v>
      </c>
      <c r="G351" t="s">
        <v>625</v>
      </c>
      <c r="H351" t="str">
        <f t="shared" si="9"/>
        <v>KSM HPB</v>
      </c>
      <c r="I351">
        <v>1</v>
      </c>
    </row>
    <row r="352" spans="5:9" x14ac:dyDescent="0.3">
      <c r="E352" t="s">
        <v>112</v>
      </c>
      <c r="F352" t="s">
        <v>442</v>
      </c>
      <c r="G352" t="s">
        <v>626</v>
      </c>
      <c r="H352" t="str">
        <f t="shared" si="9"/>
        <v>VAK HPB</v>
      </c>
      <c r="I352">
        <v>1</v>
      </c>
    </row>
    <row r="353" spans="5:9" x14ac:dyDescent="0.3">
      <c r="E353" t="s">
        <v>138</v>
      </c>
      <c r="F353" t="s">
        <v>446</v>
      </c>
      <c r="G353" t="s">
        <v>627</v>
      </c>
      <c r="H353" t="str">
        <f t="shared" si="9"/>
        <v>ANC HSL</v>
      </c>
      <c r="I353">
        <v>1</v>
      </c>
    </row>
    <row r="354" spans="5:9" x14ac:dyDescent="0.3">
      <c r="E354" t="s">
        <v>114</v>
      </c>
      <c r="F354" t="s">
        <v>130</v>
      </c>
      <c r="G354" t="s">
        <v>628</v>
      </c>
      <c r="H354" t="str">
        <f t="shared" si="9"/>
        <v>OTZ IAN</v>
      </c>
      <c r="I354">
        <v>1</v>
      </c>
    </row>
    <row r="355" spans="5:9" x14ac:dyDescent="0.3">
      <c r="E355" t="s">
        <v>118</v>
      </c>
      <c r="F355" t="s">
        <v>434</v>
      </c>
      <c r="G355" t="s">
        <v>629</v>
      </c>
      <c r="H355" t="str">
        <f t="shared" si="9"/>
        <v>AKN ILI</v>
      </c>
      <c r="I355">
        <v>1</v>
      </c>
    </row>
    <row r="356" spans="5:9" x14ac:dyDescent="0.3">
      <c r="E356" t="s">
        <v>133</v>
      </c>
      <c r="F356" t="s">
        <v>418</v>
      </c>
      <c r="G356" t="s">
        <v>630</v>
      </c>
      <c r="H356" t="str">
        <f t="shared" si="9"/>
        <v>KSM KLG</v>
      </c>
      <c r="I356">
        <v>1</v>
      </c>
    </row>
    <row r="357" spans="5:9" x14ac:dyDescent="0.3">
      <c r="E357" t="s">
        <v>113</v>
      </c>
      <c r="F357" t="s">
        <v>118</v>
      </c>
      <c r="G357" t="s">
        <v>631</v>
      </c>
      <c r="H357" t="str">
        <f t="shared" si="9"/>
        <v>SIT KLW</v>
      </c>
      <c r="I357">
        <v>1</v>
      </c>
    </row>
    <row r="358" spans="5:9" x14ac:dyDescent="0.3">
      <c r="E358" t="s">
        <v>119</v>
      </c>
      <c r="F358" t="s">
        <v>118</v>
      </c>
      <c r="G358" t="s">
        <v>632</v>
      </c>
      <c r="H358" t="str">
        <f t="shared" si="9"/>
        <v>DLG KSM</v>
      </c>
      <c r="I358">
        <v>1</v>
      </c>
    </row>
    <row r="359" spans="5:9" x14ac:dyDescent="0.3">
      <c r="E359" t="s">
        <v>136</v>
      </c>
      <c r="F359" t="s">
        <v>118</v>
      </c>
      <c r="G359" t="s">
        <v>633</v>
      </c>
      <c r="H359" t="str">
        <f t="shared" si="9"/>
        <v>ENA KSM</v>
      </c>
      <c r="I359">
        <v>1</v>
      </c>
    </row>
    <row r="360" spans="5:9" x14ac:dyDescent="0.3">
      <c r="E360" t="s">
        <v>426</v>
      </c>
      <c r="F360" t="s">
        <v>118</v>
      </c>
      <c r="G360" t="s">
        <v>634</v>
      </c>
      <c r="H360" t="str">
        <f t="shared" si="9"/>
        <v>MCG KSM</v>
      </c>
      <c r="I360">
        <v>1</v>
      </c>
    </row>
    <row r="361" spans="5:9" x14ac:dyDescent="0.3">
      <c r="E361" t="s">
        <v>132</v>
      </c>
      <c r="F361" t="s">
        <v>131</v>
      </c>
      <c r="G361" t="s">
        <v>635</v>
      </c>
      <c r="H361" t="str">
        <f t="shared" si="9"/>
        <v>SHG KSM</v>
      </c>
      <c r="I361">
        <v>1</v>
      </c>
    </row>
    <row r="362" spans="5:9" x14ac:dyDescent="0.3">
      <c r="E362" t="s">
        <v>112</v>
      </c>
      <c r="F362" t="s">
        <v>448</v>
      </c>
      <c r="G362" t="s">
        <v>636</v>
      </c>
      <c r="H362" t="str">
        <f t="shared" si="9"/>
        <v>PSG KTN</v>
      </c>
      <c r="I362">
        <v>1</v>
      </c>
    </row>
    <row r="363" spans="5:9" x14ac:dyDescent="0.3">
      <c r="E363" t="s">
        <v>123</v>
      </c>
      <c r="F363" t="s">
        <v>448</v>
      </c>
      <c r="G363" t="s">
        <v>637</v>
      </c>
      <c r="H363" t="str">
        <f t="shared" si="9"/>
        <v>ANC LUR</v>
      </c>
      <c r="I363">
        <v>1</v>
      </c>
    </row>
    <row r="364" spans="5:9" x14ac:dyDescent="0.3">
      <c r="E364" t="s">
        <v>119</v>
      </c>
      <c r="F364" t="s">
        <v>136</v>
      </c>
      <c r="G364" t="s">
        <v>638</v>
      </c>
      <c r="H364" t="str">
        <f t="shared" si="9"/>
        <v>SCC LUR</v>
      </c>
      <c r="I364">
        <v>1</v>
      </c>
    </row>
    <row r="365" spans="5:9" x14ac:dyDescent="0.3">
      <c r="E365" t="s">
        <v>422</v>
      </c>
      <c r="F365" t="s">
        <v>136</v>
      </c>
      <c r="G365" t="s">
        <v>639</v>
      </c>
      <c r="H365" t="str">
        <f t="shared" si="9"/>
        <v>ENA MCG</v>
      </c>
      <c r="I365">
        <v>1</v>
      </c>
    </row>
    <row r="366" spans="5:9" x14ac:dyDescent="0.3">
      <c r="E366" t="s">
        <v>112</v>
      </c>
      <c r="F366" t="s">
        <v>421</v>
      </c>
      <c r="G366" t="s">
        <v>489</v>
      </c>
      <c r="H366" t="str">
        <f t="shared" si="9"/>
        <v>PAQ MCG</v>
      </c>
      <c r="I366">
        <v>1</v>
      </c>
    </row>
    <row r="367" spans="5:9" x14ac:dyDescent="0.3">
      <c r="E367" t="s">
        <v>118</v>
      </c>
      <c r="F367" t="s">
        <v>421</v>
      </c>
      <c r="G367" t="s">
        <v>575</v>
      </c>
      <c r="H367" t="str">
        <f t="shared" si="9"/>
        <v>ANC MLL</v>
      </c>
      <c r="I367">
        <v>1</v>
      </c>
    </row>
    <row r="368" spans="5:9" x14ac:dyDescent="0.3">
      <c r="E368" t="s">
        <v>112</v>
      </c>
      <c r="F368" t="s">
        <v>447</v>
      </c>
      <c r="G368" t="s">
        <v>640</v>
      </c>
      <c r="H368" t="str">
        <f t="shared" si="9"/>
        <v>KSM MLL</v>
      </c>
      <c r="I368">
        <v>1</v>
      </c>
    </row>
    <row r="369" spans="5:9" x14ac:dyDescent="0.3">
      <c r="E369" t="s">
        <v>421</v>
      </c>
      <c r="F369" t="s">
        <v>447</v>
      </c>
      <c r="G369" t="s">
        <v>641</v>
      </c>
      <c r="H369" t="str">
        <f t="shared" si="9"/>
        <v>ANC MOU</v>
      </c>
      <c r="I369">
        <v>1</v>
      </c>
    </row>
    <row r="370" spans="5:9" x14ac:dyDescent="0.3">
      <c r="E370" t="s">
        <v>123</v>
      </c>
      <c r="F370" t="s">
        <v>364</v>
      </c>
      <c r="G370" t="s">
        <v>642</v>
      </c>
      <c r="H370" t="str">
        <f t="shared" si="9"/>
        <v>MLL MOU</v>
      </c>
      <c r="I370">
        <v>1</v>
      </c>
    </row>
    <row r="371" spans="5:9" x14ac:dyDescent="0.3">
      <c r="E371" t="s">
        <v>349</v>
      </c>
      <c r="F371" t="s">
        <v>137</v>
      </c>
      <c r="G371" t="s">
        <v>365</v>
      </c>
      <c r="H371" t="str">
        <f t="shared" si="9"/>
        <v>SCC NUI</v>
      </c>
      <c r="I371">
        <v>1</v>
      </c>
    </row>
    <row r="372" spans="5:9" x14ac:dyDescent="0.3">
      <c r="E372" t="s">
        <v>128</v>
      </c>
      <c r="F372" t="s">
        <v>137</v>
      </c>
      <c r="G372" t="s">
        <v>643</v>
      </c>
      <c r="H372" t="str">
        <f t="shared" si="9"/>
        <v>A20 OME</v>
      </c>
      <c r="I372">
        <v>1</v>
      </c>
    </row>
    <row r="373" spans="5:9" x14ac:dyDescent="0.3">
      <c r="E373" t="s">
        <v>408</v>
      </c>
      <c r="F373" t="s">
        <v>449</v>
      </c>
      <c r="G373" t="s">
        <v>644</v>
      </c>
      <c r="H373" t="str">
        <f t="shared" si="9"/>
        <v>HOM OME</v>
      </c>
      <c r="I373">
        <v>1</v>
      </c>
    </row>
    <row r="374" spans="5:9" x14ac:dyDescent="0.3">
      <c r="E374" t="s">
        <v>125</v>
      </c>
      <c r="F374" t="s">
        <v>449</v>
      </c>
      <c r="G374" t="s">
        <v>645</v>
      </c>
      <c r="H374" t="str">
        <f t="shared" si="9"/>
        <v>BKC ORV</v>
      </c>
      <c r="I374">
        <v>1</v>
      </c>
    </row>
    <row r="375" spans="5:9" x14ac:dyDescent="0.3">
      <c r="E375" t="s">
        <v>124</v>
      </c>
      <c r="F375" t="s">
        <v>138</v>
      </c>
      <c r="G375" t="s">
        <v>646</v>
      </c>
      <c r="H375" t="str">
        <f t="shared" si="9"/>
        <v>GAL ORV</v>
      </c>
      <c r="I375">
        <v>1</v>
      </c>
    </row>
    <row r="376" spans="5:9" x14ac:dyDescent="0.3">
      <c r="E376" t="s">
        <v>408</v>
      </c>
      <c r="F376" t="s">
        <v>138</v>
      </c>
      <c r="G376" t="s">
        <v>528</v>
      </c>
      <c r="H376" t="str">
        <f t="shared" si="9"/>
        <v>BET OTZ</v>
      </c>
      <c r="I376">
        <v>1</v>
      </c>
    </row>
    <row r="377" spans="5:9" x14ac:dyDescent="0.3">
      <c r="E377" t="s">
        <v>113</v>
      </c>
      <c r="F377" t="s">
        <v>138</v>
      </c>
      <c r="G377" t="s">
        <v>505</v>
      </c>
      <c r="H377" t="str">
        <f t="shared" si="9"/>
        <v>BKC OTZ</v>
      </c>
      <c r="I377">
        <v>1</v>
      </c>
    </row>
    <row r="378" spans="5:9" x14ac:dyDescent="0.3">
      <c r="E378" t="s">
        <v>184</v>
      </c>
      <c r="F378" t="s">
        <v>138</v>
      </c>
      <c r="G378" t="s">
        <v>647</v>
      </c>
      <c r="H378" t="str">
        <f t="shared" si="9"/>
        <v>DLG OTZ</v>
      </c>
      <c r="I378">
        <v>1</v>
      </c>
    </row>
    <row r="379" spans="5:9" x14ac:dyDescent="0.3">
      <c r="E379" t="s">
        <v>448</v>
      </c>
      <c r="F379" t="s">
        <v>138</v>
      </c>
      <c r="G379" t="s">
        <v>648</v>
      </c>
      <c r="H379" t="str">
        <f t="shared" si="9"/>
        <v>EDF OTZ</v>
      </c>
      <c r="I379">
        <v>1</v>
      </c>
    </row>
    <row r="380" spans="5:9" x14ac:dyDescent="0.3">
      <c r="E380" t="s">
        <v>449</v>
      </c>
      <c r="F380" t="s">
        <v>138</v>
      </c>
      <c r="G380" t="s">
        <v>649</v>
      </c>
      <c r="H380" t="str">
        <f t="shared" si="9"/>
        <v>LUR OTZ</v>
      </c>
      <c r="I380">
        <v>1</v>
      </c>
    </row>
    <row r="381" spans="5:9" x14ac:dyDescent="0.3">
      <c r="E381" t="s">
        <v>426</v>
      </c>
      <c r="F381" t="s">
        <v>138</v>
      </c>
      <c r="G381" t="s">
        <v>545</v>
      </c>
      <c r="H381" t="str">
        <f t="shared" si="9"/>
        <v>ORV OTZ</v>
      </c>
      <c r="I381">
        <v>1</v>
      </c>
    </row>
    <row r="382" spans="5:9" x14ac:dyDescent="0.3">
      <c r="E382" t="s">
        <v>427</v>
      </c>
      <c r="F382" t="s">
        <v>138</v>
      </c>
      <c r="G382" t="s">
        <v>650</v>
      </c>
      <c r="H382" t="str">
        <f t="shared" si="9"/>
        <v>SHG OTZ</v>
      </c>
      <c r="I382">
        <v>1</v>
      </c>
    </row>
    <row r="383" spans="5:9" x14ac:dyDescent="0.3">
      <c r="E383" t="s">
        <v>432</v>
      </c>
      <c r="F383" t="s">
        <v>138</v>
      </c>
      <c r="G383" t="s">
        <v>651</v>
      </c>
      <c r="H383" t="str">
        <f t="shared" si="9"/>
        <v>SHH OTZ</v>
      </c>
      <c r="I383">
        <v>1</v>
      </c>
    </row>
    <row r="384" spans="5:9" x14ac:dyDescent="0.3">
      <c r="E384" t="s">
        <v>409</v>
      </c>
      <c r="F384" t="s">
        <v>422</v>
      </c>
      <c r="G384" t="s">
        <v>652</v>
      </c>
      <c r="H384" t="str">
        <f t="shared" si="9"/>
        <v>WLK OTZ</v>
      </c>
      <c r="I384">
        <v>1</v>
      </c>
    </row>
    <row r="385" spans="5:9" x14ac:dyDescent="0.3">
      <c r="E385" t="s">
        <v>120</v>
      </c>
      <c r="F385" t="s">
        <v>422</v>
      </c>
      <c r="G385" t="s">
        <v>653</v>
      </c>
      <c r="H385" t="str">
        <f t="shared" si="9"/>
        <v>CIK PAQ</v>
      </c>
      <c r="I385">
        <v>1</v>
      </c>
    </row>
    <row r="386" spans="5:9" x14ac:dyDescent="0.3">
      <c r="E386" t="s">
        <v>125</v>
      </c>
      <c r="F386" t="s">
        <v>422</v>
      </c>
      <c r="G386" t="s">
        <v>654</v>
      </c>
      <c r="H386" t="str">
        <f t="shared" si="9"/>
        <v>FAI PAQ</v>
      </c>
      <c r="I386">
        <v>1</v>
      </c>
    </row>
    <row r="387" spans="5:9" x14ac:dyDescent="0.3">
      <c r="E387" t="s">
        <v>449</v>
      </c>
      <c r="F387" t="s">
        <v>422</v>
      </c>
      <c r="G387" t="s">
        <v>655</v>
      </c>
      <c r="H387" t="str">
        <f t="shared" si="9"/>
        <v>GAL PAQ</v>
      </c>
      <c r="I387">
        <v>1</v>
      </c>
    </row>
    <row r="388" spans="5:9" x14ac:dyDescent="0.3">
      <c r="E388" t="s">
        <v>137</v>
      </c>
      <c r="F388" t="s">
        <v>437</v>
      </c>
      <c r="G388" t="s">
        <v>656</v>
      </c>
      <c r="H388" t="str">
        <f t="shared" si="9"/>
        <v>ORV PAQ</v>
      </c>
      <c r="I388">
        <v>1</v>
      </c>
    </row>
    <row r="389" spans="5:9" x14ac:dyDescent="0.3">
      <c r="E389" t="s">
        <v>123</v>
      </c>
      <c r="F389" t="s">
        <v>437</v>
      </c>
      <c r="G389" t="s">
        <v>657</v>
      </c>
      <c r="H389" t="str">
        <f t="shared" si="9"/>
        <v>OME PHO</v>
      </c>
      <c r="I389">
        <v>1</v>
      </c>
    </row>
    <row r="390" spans="5:9" x14ac:dyDescent="0.3">
      <c r="E390" t="s">
        <v>131</v>
      </c>
      <c r="F390" t="s">
        <v>132</v>
      </c>
      <c r="G390" t="s">
        <v>658</v>
      </c>
      <c r="H390" t="str">
        <f t="shared" si="9"/>
        <v>SCC PHO</v>
      </c>
      <c r="I390">
        <v>1</v>
      </c>
    </row>
    <row r="391" spans="5:9" x14ac:dyDescent="0.3">
      <c r="E391" t="s">
        <v>112</v>
      </c>
      <c r="F391" t="s">
        <v>423</v>
      </c>
      <c r="G391" t="s">
        <v>636</v>
      </c>
      <c r="H391" t="str">
        <f t="shared" si="9"/>
        <v>KTN PSG</v>
      </c>
      <c r="I391">
        <v>1</v>
      </c>
    </row>
    <row r="392" spans="5:9" x14ac:dyDescent="0.3">
      <c r="E392" t="s">
        <v>112</v>
      </c>
      <c r="F392" t="s">
        <v>424</v>
      </c>
      <c r="G392" t="s">
        <v>576</v>
      </c>
      <c r="H392" t="str">
        <f t="shared" si="9"/>
        <v>ANC PTA</v>
      </c>
      <c r="I392">
        <v>1</v>
      </c>
    </row>
    <row r="393" spans="5:9" x14ac:dyDescent="0.3">
      <c r="E393" t="s">
        <v>112</v>
      </c>
      <c r="F393" t="s">
        <v>425</v>
      </c>
      <c r="G393" t="s">
        <v>577</v>
      </c>
      <c r="H393" t="str">
        <f t="shared" si="9"/>
        <v>ANC PTU</v>
      </c>
      <c r="I393">
        <v>1</v>
      </c>
    </row>
    <row r="394" spans="5:9" x14ac:dyDescent="0.3">
      <c r="E394" t="s">
        <v>117</v>
      </c>
      <c r="F394" t="s">
        <v>347</v>
      </c>
      <c r="G394" t="s">
        <v>578</v>
      </c>
      <c r="H394" t="str">
        <f t="shared" si="9"/>
        <v>ANC RBY</v>
      </c>
      <c r="I394">
        <v>1</v>
      </c>
    </row>
    <row r="395" spans="5:9" x14ac:dyDescent="0.3">
      <c r="E395" t="s">
        <v>120</v>
      </c>
      <c r="F395" t="s">
        <v>347</v>
      </c>
      <c r="G395" t="s">
        <v>659</v>
      </c>
      <c r="H395" t="str">
        <f t="shared" si="9"/>
        <v>EMK RDB</v>
      </c>
      <c r="I395">
        <v>1</v>
      </c>
    </row>
    <row r="396" spans="5:9" x14ac:dyDescent="0.3">
      <c r="E396" t="s">
        <v>137</v>
      </c>
      <c r="F396" t="s">
        <v>347</v>
      </c>
      <c r="G396" t="s">
        <v>660</v>
      </c>
      <c r="H396" t="str">
        <f t="shared" si="9"/>
        <v>FAI RDB</v>
      </c>
      <c r="I396">
        <v>1</v>
      </c>
    </row>
    <row r="397" spans="5:9" x14ac:dyDescent="0.3">
      <c r="E397" t="s">
        <v>117</v>
      </c>
      <c r="F397" t="s">
        <v>123</v>
      </c>
      <c r="G397" t="s">
        <v>661</v>
      </c>
      <c r="H397" t="str">
        <f t="shared" si="9"/>
        <v>OME RDB</v>
      </c>
      <c r="I397">
        <v>1</v>
      </c>
    </row>
    <row r="398" spans="5:9" x14ac:dyDescent="0.3">
      <c r="E398" t="s">
        <v>446</v>
      </c>
      <c r="F398" t="s">
        <v>123</v>
      </c>
      <c r="G398" t="s">
        <v>662</v>
      </c>
      <c r="H398" t="str">
        <f t="shared" si="9"/>
        <v>EMK SCC</v>
      </c>
      <c r="I398">
        <v>1</v>
      </c>
    </row>
    <row r="399" spans="5:9" x14ac:dyDescent="0.3">
      <c r="E399" t="s">
        <v>448</v>
      </c>
      <c r="F399" t="s">
        <v>123</v>
      </c>
      <c r="G399" t="s">
        <v>663</v>
      </c>
      <c r="H399" t="str">
        <f t="shared" si="9"/>
        <v>IAN SCC</v>
      </c>
      <c r="I399">
        <v>1</v>
      </c>
    </row>
    <row r="400" spans="5:9" x14ac:dyDescent="0.3">
      <c r="E400" t="s">
        <v>364</v>
      </c>
      <c r="F400" t="s">
        <v>123</v>
      </c>
      <c r="G400" t="s">
        <v>638</v>
      </c>
      <c r="H400" t="str">
        <f t="shared" si="9"/>
        <v>LUR SCC</v>
      </c>
      <c r="I400">
        <v>1</v>
      </c>
    </row>
    <row r="401" spans="5:9" x14ac:dyDescent="0.3">
      <c r="E401" t="s">
        <v>138</v>
      </c>
      <c r="F401" t="s">
        <v>123</v>
      </c>
      <c r="G401" t="s">
        <v>365</v>
      </c>
      <c r="H401" t="str">
        <f t="shared" si="9"/>
        <v>NUI SCC</v>
      </c>
      <c r="I401">
        <v>1</v>
      </c>
    </row>
    <row r="402" spans="5:9" x14ac:dyDescent="0.3">
      <c r="E402" t="s">
        <v>437</v>
      </c>
      <c r="F402" t="s">
        <v>123</v>
      </c>
      <c r="G402" t="s">
        <v>264</v>
      </c>
      <c r="H402" t="str">
        <f t="shared" si="9"/>
        <v>OTZ SCC</v>
      </c>
      <c r="I402">
        <v>1</v>
      </c>
    </row>
    <row r="403" spans="5:9" x14ac:dyDescent="0.3">
      <c r="E403" t="s">
        <v>450</v>
      </c>
      <c r="F403" t="s">
        <v>123</v>
      </c>
      <c r="G403" t="s">
        <v>658</v>
      </c>
      <c r="H403" t="str">
        <f t="shared" si="9"/>
        <v>PHO SCC</v>
      </c>
      <c r="I403">
        <v>1</v>
      </c>
    </row>
    <row r="404" spans="5:9" x14ac:dyDescent="0.3">
      <c r="E404" t="s">
        <v>445</v>
      </c>
      <c r="F404" t="s">
        <v>435</v>
      </c>
      <c r="G404" t="s">
        <v>664</v>
      </c>
      <c r="H404" t="str">
        <f t="shared" si="9"/>
        <v>UMT SCC</v>
      </c>
      <c r="I404">
        <v>1</v>
      </c>
    </row>
    <row r="405" spans="5:9" x14ac:dyDescent="0.3">
      <c r="E405" t="s">
        <v>167</v>
      </c>
      <c r="F405" t="s">
        <v>168</v>
      </c>
      <c r="G405" t="s">
        <v>665</v>
      </c>
      <c r="H405" t="str">
        <f t="shared" si="9"/>
        <v>VAK SCM</v>
      </c>
      <c r="I405">
        <v>1</v>
      </c>
    </row>
    <row r="406" spans="5:9" x14ac:dyDescent="0.3">
      <c r="E406" t="s">
        <v>112</v>
      </c>
      <c r="F406" t="s">
        <v>427</v>
      </c>
      <c r="G406" t="s">
        <v>666</v>
      </c>
      <c r="H406" t="str">
        <f t="shared" si="9"/>
        <v>DUT SDP</v>
      </c>
      <c r="I406">
        <v>1</v>
      </c>
    </row>
    <row r="407" spans="5:9" x14ac:dyDescent="0.3">
      <c r="E407" t="s">
        <v>137</v>
      </c>
      <c r="F407" t="s">
        <v>427</v>
      </c>
      <c r="G407" t="s">
        <v>579</v>
      </c>
      <c r="H407" t="str">
        <f t="shared" si="9"/>
        <v>ANC SHH</v>
      </c>
      <c r="I407">
        <v>1</v>
      </c>
    </row>
    <row r="408" spans="5:9" x14ac:dyDescent="0.3">
      <c r="E408" t="s">
        <v>418</v>
      </c>
      <c r="F408" t="s">
        <v>133</v>
      </c>
      <c r="G408" t="s">
        <v>667</v>
      </c>
      <c r="H408" t="str">
        <f t="shared" si="9"/>
        <v>OME SHH</v>
      </c>
      <c r="I408">
        <v>1</v>
      </c>
    </row>
    <row r="409" spans="5:9" x14ac:dyDescent="0.3">
      <c r="E409" t="s">
        <v>132</v>
      </c>
      <c r="F409" t="s">
        <v>133</v>
      </c>
      <c r="G409" t="s">
        <v>631</v>
      </c>
      <c r="H409" t="str">
        <f t="shared" si="9"/>
        <v>KLW SIT</v>
      </c>
      <c r="I409">
        <v>1</v>
      </c>
    </row>
    <row r="410" spans="5:9" x14ac:dyDescent="0.3">
      <c r="E410" t="s">
        <v>112</v>
      </c>
      <c r="F410" t="s">
        <v>428</v>
      </c>
      <c r="G410" t="s">
        <v>668</v>
      </c>
      <c r="H410" t="str">
        <f t="shared" ref="H410:H426" si="10">+E409&amp;" "&amp;F409</f>
        <v>PSG SIT</v>
      </c>
      <c r="I410">
        <v>1</v>
      </c>
    </row>
    <row r="411" spans="5:9" x14ac:dyDescent="0.3">
      <c r="E411" t="s">
        <v>123</v>
      </c>
      <c r="F411" t="s">
        <v>428</v>
      </c>
      <c r="G411" t="s">
        <v>524</v>
      </c>
      <c r="H411" t="str">
        <f t="shared" si="10"/>
        <v>ANC SKK</v>
      </c>
      <c r="I411">
        <v>1</v>
      </c>
    </row>
    <row r="412" spans="5:9" x14ac:dyDescent="0.3">
      <c r="E412" t="s">
        <v>139</v>
      </c>
      <c r="F412" t="s">
        <v>428</v>
      </c>
      <c r="G412" t="s">
        <v>669</v>
      </c>
      <c r="H412" t="str">
        <f t="shared" si="10"/>
        <v>SCC SKK</v>
      </c>
      <c r="I412">
        <v>1</v>
      </c>
    </row>
    <row r="413" spans="5:9" x14ac:dyDescent="0.3">
      <c r="E413" t="s">
        <v>112</v>
      </c>
      <c r="F413" t="s">
        <v>429</v>
      </c>
      <c r="G413" t="s">
        <v>670</v>
      </c>
      <c r="H413" t="str">
        <f t="shared" si="10"/>
        <v>UNK SKK</v>
      </c>
      <c r="I413">
        <v>1</v>
      </c>
    </row>
    <row r="414" spans="5:9" x14ac:dyDescent="0.3">
      <c r="E414" t="s">
        <v>114</v>
      </c>
      <c r="F414" t="s">
        <v>169</v>
      </c>
      <c r="G414" t="s">
        <v>580</v>
      </c>
      <c r="H414" t="str">
        <f t="shared" si="10"/>
        <v>ANC SKW</v>
      </c>
      <c r="I414">
        <v>1</v>
      </c>
    </row>
    <row r="415" spans="5:9" x14ac:dyDescent="0.3">
      <c r="E415" t="s">
        <v>112</v>
      </c>
      <c r="F415" t="s">
        <v>443</v>
      </c>
      <c r="G415" t="s">
        <v>671</v>
      </c>
      <c r="H415" t="str">
        <f t="shared" si="10"/>
        <v>AKN SNP</v>
      </c>
      <c r="I415">
        <v>1</v>
      </c>
    </row>
    <row r="416" spans="5:9" x14ac:dyDescent="0.3">
      <c r="E416" t="s">
        <v>123</v>
      </c>
      <c r="F416" t="s">
        <v>450</v>
      </c>
      <c r="G416" t="s">
        <v>672</v>
      </c>
      <c r="H416" t="str">
        <f t="shared" si="10"/>
        <v>ANC TKA</v>
      </c>
      <c r="I416">
        <v>1</v>
      </c>
    </row>
    <row r="417" spans="5:9" x14ac:dyDescent="0.3">
      <c r="E417" t="s">
        <v>120</v>
      </c>
      <c r="F417" t="s">
        <v>139</v>
      </c>
      <c r="G417" t="s">
        <v>664</v>
      </c>
      <c r="H417" t="str">
        <f t="shared" si="10"/>
        <v>SCC UMT</v>
      </c>
      <c r="I417">
        <v>1</v>
      </c>
    </row>
    <row r="418" spans="5:9" x14ac:dyDescent="0.3">
      <c r="E418" t="s">
        <v>405</v>
      </c>
      <c r="F418" t="s">
        <v>445</v>
      </c>
      <c r="G418" t="s">
        <v>673</v>
      </c>
      <c r="H418" t="str">
        <f t="shared" si="10"/>
        <v>FAI UNK</v>
      </c>
      <c r="I418">
        <v>1</v>
      </c>
    </row>
    <row r="419" spans="5:9" x14ac:dyDescent="0.3">
      <c r="E419" t="s">
        <v>118</v>
      </c>
      <c r="F419" t="s">
        <v>445</v>
      </c>
      <c r="G419" t="s">
        <v>626</v>
      </c>
      <c r="H419" t="str">
        <f t="shared" si="10"/>
        <v>HPB VAK</v>
      </c>
      <c r="I419">
        <v>1</v>
      </c>
    </row>
    <row r="420" spans="5:9" x14ac:dyDescent="0.3">
      <c r="E420" t="s">
        <v>112</v>
      </c>
      <c r="F420" t="s">
        <v>187</v>
      </c>
      <c r="G420" t="s">
        <v>674</v>
      </c>
      <c r="H420" t="str">
        <f t="shared" si="10"/>
        <v>KSM VAK</v>
      </c>
      <c r="I420">
        <v>1</v>
      </c>
    </row>
    <row r="421" spans="5:9" x14ac:dyDescent="0.3">
      <c r="E421" t="s">
        <v>120</v>
      </c>
      <c r="F421" t="s">
        <v>441</v>
      </c>
      <c r="G421" t="s">
        <v>582</v>
      </c>
      <c r="H421" t="str">
        <f t="shared" si="10"/>
        <v>ANC VEE</v>
      </c>
      <c r="I421">
        <v>1</v>
      </c>
    </row>
    <row r="422" spans="5:9" x14ac:dyDescent="0.3">
      <c r="E422" t="s">
        <v>112</v>
      </c>
      <c r="F422" t="s">
        <v>432</v>
      </c>
      <c r="G422" t="s">
        <v>675</v>
      </c>
      <c r="H422" t="str">
        <f t="shared" si="10"/>
        <v>FAI WBQ</v>
      </c>
      <c r="I422">
        <v>1</v>
      </c>
    </row>
    <row r="423" spans="5:9" x14ac:dyDescent="0.3">
      <c r="E423" t="s">
        <v>112</v>
      </c>
      <c r="F423" t="s">
        <v>135</v>
      </c>
      <c r="G423" t="s">
        <v>583</v>
      </c>
      <c r="H423" t="str">
        <f t="shared" si="10"/>
        <v>ANC WLK</v>
      </c>
      <c r="I423">
        <v>1</v>
      </c>
    </row>
    <row r="424" spans="5:9" x14ac:dyDescent="0.3">
      <c r="E424" t="s">
        <v>132</v>
      </c>
      <c r="F424" t="s">
        <v>134</v>
      </c>
      <c r="G424" t="s">
        <v>676</v>
      </c>
      <c r="H424" t="str">
        <f t="shared" si="10"/>
        <v>ANC WRG</v>
      </c>
      <c r="I424">
        <v>1</v>
      </c>
    </row>
    <row r="425" spans="5:9" x14ac:dyDescent="0.3">
      <c r="E425" t="s">
        <v>112</v>
      </c>
      <c r="F425" t="s">
        <v>433</v>
      </c>
      <c r="G425" t="s">
        <v>677</v>
      </c>
      <c r="H425" t="str">
        <f t="shared" si="10"/>
        <v>PSG YAK</v>
      </c>
      <c r="I425">
        <v>1</v>
      </c>
    </row>
    <row r="426" spans="5:9" x14ac:dyDescent="0.3">
      <c r="G426" t="s">
        <v>584</v>
      </c>
      <c r="H426" t="str">
        <f t="shared" si="10"/>
        <v>ANC ZZZ</v>
      </c>
      <c r="I426">
        <v>1</v>
      </c>
    </row>
  </sheetData>
  <sheetProtection algorithmName="SHA-512" hashValue="4QBc4duRKb0VUSMDlPXaKL1x2UW5VgoIl9L2SPpbBQALccrGZK+3IyWFCzFG75CGIYRGcVobw9gy1MoBpgh1NQ==" saltValue="iBp2x9mPFTAzOS0bxVy7yA==" spinCount="100000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340</v>
      </c>
    </row>
    <row r="2" spans="1:9" ht="15" thickBot="1" x14ac:dyDescent="0.35"/>
    <row r="3" spans="1:9" x14ac:dyDescent="0.3">
      <c r="A3" s="108" t="s">
        <v>288</v>
      </c>
      <c r="B3" s="108"/>
    </row>
    <row r="4" spans="1:9" x14ac:dyDescent="0.3">
      <c r="A4" s="106" t="s">
        <v>289</v>
      </c>
      <c r="B4" s="106">
        <v>0.83742586665147623</v>
      </c>
    </row>
    <row r="5" spans="1:9" x14ac:dyDescent="0.3">
      <c r="A5" s="106" t="s">
        <v>290</v>
      </c>
      <c r="B5" s="106">
        <v>0.70128208213697596</v>
      </c>
    </row>
    <row r="6" spans="1:9" x14ac:dyDescent="0.3">
      <c r="A6" s="106" t="s">
        <v>291</v>
      </c>
      <c r="B6" s="106">
        <v>0.663942342404098</v>
      </c>
    </row>
    <row r="7" spans="1:9" x14ac:dyDescent="0.3">
      <c r="A7" s="106" t="s">
        <v>292</v>
      </c>
      <c r="B7" s="106">
        <v>0.12327209407684257</v>
      </c>
    </row>
    <row r="8" spans="1:9" ht="15" thickBot="1" x14ac:dyDescent="0.35">
      <c r="A8" s="107" t="s">
        <v>293</v>
      </c>
      <c r="B8" s="107">
        <v>10</v>
      </c>
    </row>
    <row r="10" spans="1:9" ht="15" thickBot="1" x14ac:dyDescent="0.35">
      <c r="A10" t="s">
        <v>58</v>
      </c>
    </row>
    <row r="11" spans="1:9" x14ac:dyDescent="0.3">
      <c r="A11" s="174"/>
      <c r="B11" s="174" t="s">
        <v>62</v>
      </c>
      <c r="C11" s="174" t="s">
        <v>63</v>
      </c>
      <c r="D11" s="174" t="s">
        <v>64</v>
      </c>
      <c r="E11" s="174" t="s">
        <v>65</v>
      </c>
      <c r="F11" s="174" t="s">
        <v>66</v>
      </c>
    </row>
    <row r="12" spans="1:9" x14ac:dyDescent="0.3">
      <c r="A12" s="106" t="s">
        <v>59</v>
      </c>
      <c r="B12" s="106">
        <v>1</v>
      </c>
      <c r="C12" s="106">
        <v>0.28539805132064661</v>
      </c>
      <c r="D12" s="106">
        <v>0.28539805132064661</v>
      </c>
      <c r="E12" s="106">
        <v>18.781118646081254</v>
      </c>
      <c r="F12" s="106">
        <v>2.4994312736812126E-3</v>
      </c>
    </row>
    <row r="13" spans="1:9" x14ac:dyDescent="0.3">
      <c r="A13" s="106" t="s">
        <v>60</v>
      </c>
      <c r="B13" s="106">
        <v>8</v>
      </c>
      <c r="C13" s="106">
        <v>0.12156807342471941</v>
      </c>
      <c r="D13" s="106">
        <v>1.5196009178089926E-2</v>
      </c>
      <c r="E13" s="106"/>
      <c r="F13" s="106"/>
    </row>
    <row r="14" spans="1:9" ht="15" thickBot="1" x14ac:dyDescent="0.35">
      <c r="A14" s="107" t="s">
        <v>28</v>
      </c>
      <c r="B14" s="107">
        <v>9</v>
      </c>
      <c r="C14" s="107">
        <v>0.40696612474536603</v>
      </c>
      <c r="D14" s="107"/>
      <c r="E14" s="107"/>
      <c r="F14" s="107"/>
    </row>
    <row r="15" spans="1:9" ht="15" thickBot="1" x14ac:dyDescent="0.35"/>
    <row r="16" spans="1:9" x14ac:dyDescent="0.3">
      <c r="A16" s="174"/>
      <c r="B16" s="174" t="s">
        <v>67</v>
      </c>
      <c r="C16" s="174" t="s">
        <v>292</v>
      </c>
      <c r="D16" s="174" t="s">
        <v>142</v>
      </c>
      <c r="E16" s="174" t="s">
        <v>68</v>
      </c>
      <c r="F16" s="174" t="s">
        <v>69</v>
      </c>
      <c r="G16" s="174" t="s">
        <v>70</v>
      </c>
      <c r="H16" s="174" t="s">
        <v>341</v>
      </c>
      <c r="I16" s="174" t="s">
        <v>342</v>
      </c>
    </row>
    <row r="17" spans="1:9" x14ac:dyDescent="0.3">
      <c r="A17" s="106" t="s">
        <v>61</v>
      </c>
      <c r="B17" s="106">
        <v>-3.5653420276882564</v>
      </c>
      <c r="C17" s="106">
        <v>1.3838453069808527</v>
      </c>
      <c r="D17" s="106">
        <v>-2.5764021525402967</v>
      </c>
      <c r="E17" s="106">
        <v>3.2799325138839451E-2</v>
      </c>
      <c r="F17" s="106">
        <v>-6.7564950280689828</v>
      </c>
      <c r="G17" s="106">
        <v>-0.3741890273075299</v>
      </c>
      <c r="H17" s="106">
        <v>-6.7564950280689828</v>
      </c>
      <c r="I17" s="106">
        <v>-0.3741890273075299</v>
      </c>
    </row>
    <row r="18" spans="1:9" ht="15" thickBot="1" x14ac:dyDescent="0.35">
      <c r="A18" s="107" t="s">
        <v>71</v>
      </c>
      <c r="B18" s="107">
        <v>1.4272251283593978E-4</v>
      </c>
      <c r="C18" s="107">
        <v>3.2933034972927465E-5</v>
      </c>
      <c r="D18" s="107">
        <v>4.3337188009931227</v>
      </c>
      <c r="E18" s="107">
        <v>2.4994312736812078E-3</v>
      </c>
      <c r="F18" s="107">
        <v>6.6778798003545585E-5</v>
      </c>
      <c r="G18" s="107">
        <v>2.1866622766833396E-4</v>
      </c>
      <c r="H18" s="107">
        <v>6.6778798003545585E-5</v>
      </c>
      <c r="I18" s="107">
        <v>2.1866622766833396E-4</v>
      </c>
    </row>
    <row r="22" spans="1:9" x14ac:dyDescent="0.3">
      <c r="A22" t="s">
        <v>294</v>
      </c>
    </row>
    <row r="23" spans="1:9" ht="15" thickBot="1" x14ac:dyDescent="0.35"/>
    <row r="24" spans="1:9" x14ac:dyDescent="0.3">
      <c r="A24" s="174" t="s">
        <v>295</v>
      </c>
      <c r="B24" s="174" t="s">
        <v>72</v>
      </c>
      <c r="C24" s="174" t="s">
        <v>73</v>
      </c>
    </row>
    <row r="25" spans="1:9" x14ac:dyDescent="0.3">
      <c r="A25" s="106">
        <v>1</v>
      </c>
      <c r="B25" s="106">
        <v>2.142702150672319</v>
      </c>
      <c r="C25" s="106">
        <v>0.12072622712053294</v>
      </c>
    </row>
    <row r="26" spans="1:9" x14ac:dyDescent="0.3">
      <c r="A26" s="106">
        <v>2</v>
      </c>
      <c r="B26" s="106">
        <v>2.1947958678574375</v>
      </c>
      <c r="C26" s="106">
        <v>1.9471540753421834E-2</v>
      </c>
    </row>
    <row r="27" spans="1:9" x14ac:dyDescent="0.3">
      <c r="A27" s="106">
        <v>3</v>
      </c>
      <c r="B27" s="106">
        <v>2.3122564959214156</v>
      </c>
      <c r="C27" s="106">
        <v>6.97920314160827E-3</v>
      </c>
    </row>
    <row r="28" spans="1:9" x14ac:dyDescent="0.3">
      <c r="A28" s="106">
        <v>4</v>
      </c>
      <c r="B28" s="106">
        <v>2.3643502131065333</v>
      </c>
      <c r="C28" s="106">
        <v>-8.3286240233162445E-3</v>
      </c>
    </row>
    <row r="29" spans="1:9" x14ac:dyDescent="0.3">
      <c r="A29" s="106">
        <v>5</v>
      </c>
      <c r="B29" s="106">
        <v>2.4164439302916518</v>
      </c>
      <c r="C29" s="106">
        <v>-5.7053263476154026E-2</v>
      </c>
    </row>
    <row r="30" spans="1:9" x14ac:dyDescent="0.3">
      <c r="A30" s="106">
        <v>6</v>
      </c>
      <c r="B30" s="106">
        <v>2.4685376474767695</v>
      </c>
      <c r="C30" s="106">
        <v>-0.19694798818524317</v>
      </c>
    </row>
    <row r="31" spans="1:9" x14ac:dyDescent="0.3">
      <c r="A31" s="106">
        <v>7</v>
      </c>
      <c r="B31" s="106">
        <v>2.5207740871747237</v>
      </c>
      <c r="C31" s="106">
        <v>-0.15981631785590267</v>
      </c>
    </row>
    <row r="32" spans="1:9" x14ac:dyDescent="0.3">
      <c r="A32" s="106">
        <v>8</v>
      </c>
      <c r="B32" s="106">
        <v>2.5728678043598414</v>
      </c>
      <c r="C32" s="106">
        <v>4.7887343156701512E-2</v>
      </c>
    </row>
    <row r="33" spans="1:3" x14ac:dyDescent="0.3">
      <c r="A33" s="106">
        <v>9</v>
      </c>
      <c r="B33" s="106">
        <v>2.62496152154496</v>
      </c>
      <c r="C33" s="106">
        <v>3.9937585901266726E-2</v>
      </c>
    </row>
    <row r="34" spans="1:3" ht="15" thickBot="1" x14ac:dyDescent="0.35">
      <c r="A34" s="107">
        <v>10</v>
      </c>
      <c r="B34" s="107">
        <v>2.6770552387300777</v>
      </c>
      <c r="C34" s="107">
        <v>0.18714429346708217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:B8"/>
    </sheetView>
  </sheetViews>
  <sheetFormatPr defaultRowHeight="14.4" x14ac:dyDescent="0.3"/>
  <sheetData>
    <row r="1" spans="1:9" x14ac:dyDescent="0.3">
      <c r="A1" t="s">
        <v>340</v>
      </c>
    </row>
    <row r="2" spans="1:9" ht="15" thickBot="1" x14ac:dyDescent="0.35"/>
    <row r="3" spans="1:9" x14ac:dyDescent="0.3">
      <c r="A3" s="108" t="s">
        <v>288</v>
      </c>
      <c r="B3" s="108"/>
    </row>
    <row r="4" spans="1:9" x14ac:dyDescent="0.3">
      <c r="A4" s="106" t="s">
        <v>289</v>
      </c>
      <c r="B4" s="106">
        <v>0.85303744592317865</v>
      </c>
    </row>
    <row r="5" spans="1:9" x14ac:dyDescent="0.3">
      <c r="A5" s="106" t="s">
        <v>290</v>
      </c>
      <c r="B5" s="106">
        <v>0.72767288414713993</v>
      </c>
    </row>
    <row r="6" spans="1:9" x14ac:dyDescent="0.3">
      <c r="A6" s="106" t="s">
        <v>291</v>
      </c>
      <c r="B6" s="106">
        <v>0.69363199466553238</v>
      </c>
    </row>
    <row r="7" spans="1:9" x14ac:dyDescent="0.3">
      <c r="A7" s="106" t="s">
        <v>292</v>
      </c>
      <c r="B7" s="106">
        <v>9.9738866161866696E-2</v>
      </c>
    </row>
    <row r="8" spans="1:9" ht="15" thickBot="1" x14ac:dyDescent="0.35">
      <c r="A8" s="107" t="s">
        <v>293</v>
      </c>
      <c r="B8" s="107">
        <v>10</v>
      </c>
    </row>
    <row r="10" spans="1:9" ht="15" thickBot="1" x14ac:dyDescent="0.35">
      <c r="A10" t="s">
        <v>58</v>
      </c>
    </row>
    <row r="11" spans="1:9" x14ac:dyDescent="0.3">
      <c r="A11" s="174"/>
      <c r="B11" s="174" t="s">
        <v>62</v>
      </c>
      <c r="C11" s="174" t="s">
        <v>63</v>
      </c>
      <c r="D11" s="174" t="s">
        <v>64</v>
      </c>
      <c r="E11" s="174" t="s">
        <v>65</v>
      </c>
      <c r="F11" s="174" t="s">
        <v>66</v>
      </c>
    </row>
    <row r="12" spans="1:9" x14ac:dyDescent="0.3">
      <c r="A12" s="106" t="s">
        <v>59</v>
      </c>
      <c r="B12" s="106">
        <v>1</v>
      </c>
      <c r="C12" s="106">
        <v>0.21264939223780649</v>
      </c>
      <c r="D12" s="106">
        <v>0.21264939223780649</v>
      </c>
      <c r="E12" s="106">
        <v>21.376435669823067</v>
      </c>
      <c r="F12" s="106">
        <v>1.7024876359642894E-3</v>
      </c>
    </row>
    <row r="13" spans="1:9" x14ac:dyDescent="0.3">
      <c r="A13" s="106" t="s">
        <v>60</v>
      </c>
      <c r="B13" s="106">
        <v>8</v>
      </c>
      <c r="C13" s="106">
        <v>7.9582731386038066E-2</v>
      </c>
      <c r="D13" s="106">
        <v>9.9478414232547583E-3</v>
      </c>
      <c r="E13" s="106"/>
      <c r="F13" s="106"/>
    </row>
    <row r="14" spans="1:9" ht="15" thickBot="1" x14ac:dyDescent="0.35">
      <c r="A14" s="107" t="s">
        <v>28</v>
      </c>
      <c r="B14" s="107">
        <v>9</v>
      </c>
      <c r="C14" s="107">
        <v>0.29223212362384454</v>
      </c>
      <c r="D14" s="107"/>
      <c r="E14" s="107"/>
      <c r="F14" s="107"/>
    </row>
    <row r="15" spans="1:9" ht="15" thickBot="1" x14ac:dyDescent="0.35"/>
    <row r="16" spans="1:9" x14ac:dyDescent="0.3">
      <c r="A16" s="174"/>
      <c r="B16" s="174" t="s">
        <v>67</v>
      </c>
      <c r="C16" s="174" t="s">
        <v>292</v>
      </c>
      <c r="D16" s="174" t="s">
        <v>142</v>
      </c>
      <c r="E16" s="174" t="s">
        <v>68</v>
      </c>
      <c r="F16" s="174" t="s">
        <v>69</v>
      </c>
      <c r="G16" s="174" t="s">
        <v>70</v>
      </c>
      <c r="H16" s="174" t="s">
        <v>341</v>
      </c>
      <c r="I16" s="174" t="s">
        <v>342</v>
      </c>
    </row>
    <row r="17" spans="1:9" x14ac:dyDescent="0.3">
      <c r="A17" s="106" t="s">
        <v>61</v>
      </c>
      <c r="B17" s="106">
        <v>-2.7609639113362667</v>
      </c>
      <c r="C17" s="106">
        <v>1.119662668954523</v>
      </c>
      <c r="D17" s="106">
        <v>-2.4658890466664367</v>
      </c>
      <c r="E17" s="106">
        <v>3.8959363618184029E-2</v>
      </c>
      <c r="F17" s="106">
        <v>-5.3429106559791313</v>
      </c>
      <c r="G17" s="106">
        <v>-0.17901716669340217</v>
      </c>
      <c r="H17" s="106">
        <v>-5.3429106559791313</v>
      </c>
      <c r="I17" s="106">
        <v>-0.17901716669340217</v>
      </c>
    </row>
    <row r="18" spans="1:9" ht="15" thickBot="1" x14ac:dyDescent="0.35">
      <c r="A18" s="107" t="s">
        <v>71</v>
      </c>
      <c r="B18" s="107">
        <v>1.231966942918876E-4</v>
      </c>
      <c r="C18" s="107">
        <v>2.6645962267999955E-5</v>
      </c>
      <c r="D18" s="107">
        <v>4.6234657638856866</v>
      </c>
      <c r="E18" s="107">
        <v>1.7024876359642909E-3</v>
      </c>
      <c r="F18" s="107">
        <v>6.1750995115385503E-5</v>
      </c>
      <c r="G18" s="107">
        <v>1.846423934683897E-4</v>
      </c>
      <c r="H18" s="107">
        <v>6.1750995115385503E-5</v>
      </c>
      <c r="I18" s="107">
        <v>1.846423934683897E-4</v>
      </c>
    </row>
    <row r="22" spans="1:9" x14ac:dyDescent="0.3">
      <c r="A22" t="s">
        <v>294</v>
      </c>
    </row>
    <row r="23" spans="1:9" ht="15" thickBot="1" x14ac:dyDescent="0.35"/>
    <row r="24" spans="1:9" x14ac:dyDescent="0.3">
      <c r="A24" s="174" t="s">
        <v>295</v>
      </c>
      <c r="B24" s="174" t="s">
        <v>72</v>
      </c>
      <c r="C24" s="174" t="s">
        <v>73</v>
      </c>
    </row>
    <row r="25" spans="1:9" x14ac:dyDescent="0.3">
      <c r="A25" s="106">
        <v>1</v>
      </c>
      <c r="B25" s="106">
        <v>2.1661646801734862</v>
      </c>
      <c r="C25" s="106">
        <v>9.7263697619365708E-2</v>
      </c>
    </row>
    <row r="26" spans="1:9" x14ac:dyDescent="0.3">
      <c r="A26" s="106">
        <v>2</v>
      </c>
      <c r="B26" s="106">
        <v>2.2111314735900254</v>
      </c>
      <c r="C26" s="106">
        <v>3.1359350208339798E-3</v>
      </c>
    </row>
    <row r="27" spans="1:9" x14ac:dyDescent="0.3">
      <c r="A27" s="106">
        <v>3</v>
      </c>
      <c r="B27" s="106">
        <v>2.3125223529922487</v>
      </c>
      <c r="C27" s="106">
        <v>6.7133460707751169E-3</v>
      </c>
    </row>
    <row r="28" spans="1:9" x14ac:dyDescent="0.3">
      <c r="A28" s="106">
        <v>4</v>
      </c>
      <c r="B28" s="106">
        <v>2.3574891464087879</v>
      </c>
      <c r="C28" s="106">
        <v>-1.4675573255709118E-3</v>
      </c>
    </row>
    <row r="29" spans="1:9" x14ac:dyDescent="0.3">
      <c r="A29" s="106">
        <v>5</v>
      </c>
      <c r="B29" s="106">
        <v>2.4024559398253262</v>
      </c>
      <c r="C29" s="106">
        <v>-4.3065273009828431E-2</v>
      </c>
    </row>
    <row r="30" spans="1:9" x14ac:dyDescent="0.3">
      <c r="A30" s="106">
        <v>6</v>
      </c>
      <c r="B30" s="106">
        <v>2.4474227332418654</v>
      </c>
      <c r="C30" s="106">
        <v>-0.17583307395033909</v>
      </c>
    </row>
    <row r="31" spans="1:9" x14ac:dyDescent="0.3">
      <c r="A31" s="106">
        <v>7</v>
      </c>
      <c r="B31" s="106">
        <v>2.492512723352696</v>
      </c>
      <c r="C31" s="106">
        <v>-0.13155495403387496</v>
      </c>
    </row>
    <row r="32" spans="1:9" x14ac:dyDescent="0.3">
      <c r="A32" s="106">
        <v>8</v>
      </c>
      <c r="B32" s="106">
        <v>2.5374795167692352</v>
      </c>
      <c r="C32" s="106">
        <v>8.3275630747307705E-2</v>
      </c>
    </row>
    <row r="33" spans="1:3" x14ac:dyDescent="0.3">
      <c r="A33" s="106">
        <v>9</v>
      </c>
      <c r="B33" s="106">
        <v>2.5824463101857744</v>
      </c>
      <c r="C33" s="106">
        <v>8.2452797260452293E-2</v>
      </c>
    </row>
    <row r="34" spans="1:3" ht="15" thickBot="1" x14ac:dyDescent="0.35">
      <c r="A34" s="107">
        <v>10</v>
      </c>
      <c r="B34" s="107">
        <v>2.6274131036023136</v>
      </c>
      <c r="C34" s="107">
        <v>7.9079451600875039E-2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topLeftCell="C39" workbookViewId="0">
      <selection activeCell="L42" sqref="L42"/>
    </sheetView>
  </sheetViews>
  <sheetFormatPr defaultColWidth="9.109375" defaultRowHeight="14.4" x14ac:dyDescent="0.3"/>
  <cols>
    <col min="1" max="1" width="2.5546875" style="89" customWidth="1"/>
    <col min="2" max="2" width="15.6640625" style="89" customWidth="1"/>
    <col min="3" max="3" width="12.6640625" style="89" bestFit="1" customWidth="1"/>
    <col min="4" max="4" width="12.44140625" style="89" bestFit="1" customWidth="1"/>
    <col min="5" max="7" width="12.6640625" style="89" customWidth="1"/>
    <col min="8" max="8" width="11.109375" style="89" customWidth="1"/>
    <col min="9" max="16384" width="9.109375" style="89"/>
  </cols>
  <sheetData>
    <row r="1" spans="1:21" x14ac:dyDescent="0.3">
      <c r="A1" s="60"/>
      <c r="B1" s="60"/>
      <c r="C1" s="60"/>
      <c r="D1" s="60"/>
      <c r="E1" s="60"/>
      <c r="F1" s="60"/>
      <c r="G1" s="60"/>
      <c r="H1" s="70"/>
      <c r="I1" s="60"/>
      <c r="J1" s="70"/>
      <c r="U1" s="70"/>
    </row>
    <row r="2" spans="1:21" x14ac:dyDescent="0.3">
      <c r="A2" s="60"/>
      <c r="B2" s="60"/>
      <c r="C2" s="60"/>
      <c r="D2" s="60"/>
      <c r="E2" s="60"/>
      <c r="F2" s="60"/>
      <c r="G2" s="60"/>
      <c r="H2" s="70"/>
      <c r="I2" s="60"/>
      <c r="J2" s="70" t="s">
        <v>51</v>
      </c>
      <c r="U2" s="70" t="s">
        <v>51</v>
      </c>
    </row>
    <row r="3" spans="1:21" x14ac:dyDescent="0.3">
      <c r="A3" s="60"/>
      <c r="B3" s="60"/>
      <c r="C3" s="60"/>
      <c r="D3" s="60"/>
      <c r="E3" s="60"/>
      <c r="F3" s="60"/>
      <c r="G3" s="60"/>
      <c r="H3" s="70"/>
      <c r="I3" s="60"/>
      <c r="J3" s="70" t="s">
        <v>702</v>
      </c>
      <c r="U3" s="70" t="s">
        <v>158</v>
      </c>
    </row>
    <row r="4" spans="1:21" x14ac:dyDescent="0.3">
      <c r="A4" s="60"/>
      <c r="B4" s="211" t="s">
        <v>399</v>
      </c>
      <c r="C4" s="211"/>
      <c r="D4" s="211"/>
      <c r="E4" s="211"/>
      <c r="F4" s="211"/>
      <c r="G4" s="211"/>
      <c r="H4" s="211"/>
      <c r="I4" s="60"/>
      <c r="J4" s="71" t="s">
        <v>74</v>
      </c>
      <c r="U4" s="71" t="s">
        <v>75</v>
      </c>
    </row>
    <row r="5" spans="1:21" x14ac:dyDescent="0.3">
      <c r="A5" s="60"/>
      <c r="B5" s="60"/>
      <c r="C5" s="60"/>
      <c r="D5" s="60"/>
      <c r="E5" s="70"/>
      <c r="F5" s="60"/>
      <c r="G5" s="60"/>
      <c r="H5" s="60"/>
      <c r="I5" s="60"/>
      <c r="J5" s="60"/>
    </row>
    <row r="6" spans="1:21" x14ac:dyDescent="0.3">
      <c r="A6" s="60"/>
      <c r="B6" s="60"/>
      <c r="C6" s="60"/>
      <c r="D6" s="60"/>
      <c r="E6" s="70"/>
      <c r="F6" s="60"/>
      <c r="G6" s="60"/>
      <c r="H6" s="60"/>
      <c r="I6" s="60"/>
      <c r="J6" s="60"/>
    </row>
    <row r="7" spans="1:21" x14ac:dyDescent="0.3">
      <c r="A7" s="60"/>
      <c r="B7" s="60"/>
      <c r="C7" s="60"/>
      <c r="D7" s="70" t="s">
        <v>56</v>
      </c>
      <c r="E7" s="60"/>
      <c r="F7" s="60"/>
      <c r="G7" s="60"/>
      <c r="H7" s="60"/>
      <c r="I7" s="60"/>
      <c r="J7" s="60"/>
    </row>
    <row r="8" spans="1:21" x14ac:dyDescent="0.3">
      <c r="A8" s="60"/>
      <c r="B8" s="60"/>
      <c r="C8" s="70"/>
      <c r="D8" s="70" t="s">
        <v>57</v>
      </c>
      <c r="E8" s="60"/>
      <c r="F8" s="60"/>
      <c r="G8" s="60"/>
      <c r="H8" s="60"/>
      <c r="I8" s="60"/>
      <c r="J8" s="60"/>
    </row>
    <row r="9" spans="1:21" x14ac:dyDescent="0.3">
      <c r="A9" s="60"/>
      <c r="B9" s="70"/>
      <c r="C9" s="70" t="s">
        <v>53</v>
      </c>
      <c r="D9" s="70" t="s">
        <v>53</v>
      </c>
      <c r="E9" s="60"/>
      <c r="F9" s="60"/>
      <c r="G9" s="60"/>
      <c r="H9" s="70" t="s">
        <v>109</v>
      </c>
      <c r="I9" s="60"/>
      <c r="J9" s="60"/>
    </row>
    <row r="10" spans="1:21" x14ac:dyDescent="0.3">
      <c r="A10" s="60"/>
      <c r="B10" s="72" t="s">
        <v>400</v>
      </c>
      <c r="C10" s="70" t="s">
        <v>54</v>
      </c>
      <c r="D10" s="70" t="s">
        <v>54</v>
      </c>
      <c r="E10" s="60"/>
      <c r="F10" s="60"/>
      <c r="G10" s="60"/>
      <c r="H10" s="70" t="s">
        <v>76</v>
      </c>
      <c r="I10" s="60"/>
      <c r="J10" s="60"/>
    </row>
    <row r="11" spans="1:21" x14ac:dyDescent="0.3">
      <c r="A11" s="60"/>
      <c r="B11" s="73" t="s">
        <v>401</v>
      </c>
      <c r="C11" s="74" t="s">
        <v>55</v>
      </c>
      <c r="D11" s="74" t="s">
        <v>55</v>
      </c>
      <c r="E11" s="114" t="s">
        <v>72</v>
      </c>
      <c r="F11" s="114" t="s">
        <v>73</v>
      </c>
      <c r="G11" s="74" t="s">
        <v>108</v>
      </c>
      <c r="H11" s="74" t="s">
        <v>77</v>
      </c>
      <c r="I11" s="60"/>
      <c r="J11" s="60"/>
    </row>
    <row r="12" spans="1:21" x14ac:dyDescent="0.3">
      <c r="A12" s="60"/>
      <c r="B12" s="75">
        <v>39994</v>
      </c>
      <c r="C12" s="76">
        <v>9.6159999999999997</v>
      </c>
      <c r="D12" s="77">
        <f t="shared" ref="D12:D19" si="0">LN(C12)</f>
        <v>2.2634283777928519</v>
      </c>
      <c r="E12" s="112">
        <v>2.1661646801734862</v>
      </c>
      <c r="F12" s="112">
        <v>9.7263697619365708E-2</v>
      </c>
      <c r="G12" s="179">
        <f t="shared" ref="G12:G21" si="1">EXP(E12)</f>
        <v>8.7247575538101376</v>
      </c>
      <c r="H12" s="78">
        <f>G13/G12-1</f>
        <v>4.599312547399359E-2</v>
      </c>
      <c r="I12" s="60"/>
      <c r="J12" s="60"/>
    </row>
    <row r="13" spans="1:21" x14ac:dyDescent="0.3">
      <c r="A13" s="60"/>
      <c r="B13" s="75">
        <v>40359</v>
      </c>
      <c r="C13" s="76">
        <v>9.1547000000000001</v>
      </c>
      <c r="D13" s="77">
        <f t="shared" si="0"/>
        <v>2.2142674086108594</v>
      </c>
      <c r="E13" s="112">
        <v>2.2111314735900254</v>
      </c>
      <c r="F13" s="112">
        <v>3.1359350208339798E-3</v>
      </c>
      <c r="G13" s="179">
        <f t="shared" si="1"/>
        <v>9.1260364227127013</v>
      </c>
      <c r="H13" s="60"/>
      <c r="I13" s="60"/>
      <c r="J13" s="60"/>
    </row>
    <row r="14" spans="1:21" x14ac:dyDescent="0.3">
      <c r="A14" s="60"/>
      <c r="B14" s="75">
        <v>41182</v>
      </c>
      <c r="C14" s="76">
        <v>10.167899999999999</v>
      </c>
      <c r="D14" s="77">
        <f t="shared" si="0"/>
        <v>2.3192356990630238</v>
      </c>
      <c r="E14" s="112">
        <v>2.3125223529922487</v>
      </c>
      <c r="F14" s="112">
        <v>6.7133460707751169E-3</v>
      </c>
      <c r="G14" s="179">
        <f t="shared" si="1"/>
        <v>10.099867985227627</v>
      </c>
      <c r="H14" s="60"/>
      <c r="I14" s="60"/>
      <c r="J14" s="60"/>
    </row>
    <row r="15" spans="1:21" x14ac:dyDescent="0.3">
      <c r="A15" s="60"/>
      <c r="B15" s="75">
        <v>41547</v>
      </c>
      <c r="C15" s="76">
        <v>10.5489</v>
      </c>
      <c r="D15" s="77">
        <f t="shared" si="0"/>
        <v>2.356021589083217</v>
      </c>
      <c r="E15" s="112">
        <v>2.3574891464087879</v>
      </c>
      <c r="F15" s="112">
        <v>-1.4675573255709118E-3</v>
      </c>
      <c r="G15" s="179">
        <f t="shared" si="1"/>
        <v>10.564392480742974</v>
      </c>
      <c r="H15" s="60"/>
      <c r="I15" s="60"/>
      <c r="J15" s="60"/>
    </row>
    <row r="16" spans="1:21" x14ac:dyDescent="0.3">
      <c r="A16" s="60"/>
      <c r="B16" s="75">
        <v>41912</v>
      </c>
      <c r="C16" s="76">
        <v>10.5845</v>
      </c>
      <c r="D16" s="77">
        <f t="shared" si="0"/>
        <v>2.3593906668154978</v>
      </c>
      <c r="E16" s="112">
        <v>2.4024559398253262</v>
      </c>
      <c r="F16" s="112">
        <v>-4.3065273009828431E-2</v>
      </c>
      <c r="G16" s="179">
        <f t="shared" si="1"/>
        <v>11.050281909666293</v>
      </c>
      <c r="H16" s="60"/>
      <c r="I16" s="60"/>
      <c r="J16" s="60"/>
    </row>
    <row r="17" spans="1:10" x14ac:dyDescent="0.3">
      <c r="A17" s="60"/>
      <c r="B17" s="75">
        <v>42277</v>
      </c>
      <c r="C17" s="76">
        <v>9.6948000000000008</v>
      </c>
      <c r="D17" s="77">
        <f t="shared" si="0"/>
        <v>2.2715896592915263</v>
      </c>
      <c r="E17" s="112">
        <v>2.4474227332418654</v>
      </c>
      <c r="F17" s="112">
        <v>-0.17583307395033909</v>
      </c>
      <c r="G17" s="179">
        <f t="shared" si="1"/>
        <v>11.558518912060576</v>
      </c>
      <c r="H17" s="60"/>
      <c r="I17" s="60"/>
      <c r="J17" s="60"/>
    </row>
    <row r="18" spans="1:10" x14ac:dyDescent="0.3">
      <c r="A18" s="60"/>
      <c r="B18" s="75">
        <v>42643</v>
      </c>
      <c r="C18" s="76">
        <v>10.601100000000001</v>
      </c>
      <c r="D18" s="77">
        <f t="shared" si="0"/>
        <v>2.3609577693188211</v>
      </c>
      <c r="E18" s="112">
        <v>2.492512723352696</v>
      </c>
      <c r="F18" s="112">
        <v>-0.13155495403387496</v>
      </c>
      <c r="G18" s="179">
        <f t="shared" si="1"/>
        <v>12.091620878641312</v>
      </c>
      <c r="H18" s="60"/>
      <c r="I18" s="60"/>
      <c r="J18" s="60"/>
    </row>
    <row r="19" spans="1:10" x14ac:dyDescent="0.3">
      <c r="A19" s="60"/>
      <c r="B19" s="75">
        <v>43008</v>
      </c>
      <c r="C19" s="76">
        <v>13.7461</v>
      </c>
      <c r="D19" s="77">
        <f t="shared" si="0"/>
        <v>2.6207551475165429</v>
      </c>
      <c r="E19" s="112">
        <v>2.5374795167692352</v>
      </c>
      <c r="F19" s="112">
        <v>8.3275630747307705E-2</v>
      </c>
      <c r="G19" s="179">
        <f t="shared" si="1"/>
        <v>12.647752314896623</v>
      </c>
      <c r="H19" s="60"/>
      <c r="I19" s="60"/>
      <c r="J19" s="60"/>
    </row>
    <row r="20" spans="1:10" x14ac:dyDescent="0.3">
      <c r="A20" s="60"/>
      <c r="B20" s="75">
        <v>43373</v>
      </c>
      <c r="C20" s="76">
        <v>14.3665</v>
      </c>
      <c r="D20" s="77">
        <f t="shared" ref="D20:D21" si="2">LN(C20)</f>
        <v>2.6648991074462267</v>
      </c>
      <c r="E20" s="112">
        <v>2.5824463101857744</v>
      </c>
      <c r="F20" s="112">
        <v>8.2452797260452293E-2</v>
      </c>
      <c r="G20" s="179">
        <f t="shared" si="1"/>
        <v>13.229461974079658</v>
      </c>
      <c r="H20" s="60"/>
      <c r="I20" s="60"/>
      <c r="J20" s="60"/>
    </row>
    <row r="21" spans="1:10" ht="15" thickBot="1" x14ac:dyDescent="0.35">
      <c r="A21" s="60"/>
      <c r="B21" s="128">
        <v>43738</v>
      </c>
      <c r="C21" s="129">
        <f>'Appendix D-135 2019'!F27-'Appendix D-2-135 2019'!F29</f>
        <v>14.976653499025817</v>
      </c>
      <c r="D21" s="130">
        <f t="shared" si="2"/>
        <v>2.7064925552031887</v>
      </c>
      <c r="E21" s="113">
        <v>2.6274131036023136</v>
      </c>
      <c r="F21" s="113">
        <v>7.9079451600875039E-2</v>
      </c>
      <c r="G21" s="180">
        <f t="shared" si="1"/>
        <v>13.837926278606933</v>
      </c>
      <c r="H21" s="60"/>
      <c r="I21" s="60"/>
      <c r="J21" s="60"/>
    </row>
    <row r="22" spans="1:10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x14ac:dyDescent="0.3">
      <c r="A24" s="60"/>
      <c r="B24" s="60" t="s">
        <v>58</v>
      </c>
      <c r="C24" s="60"/>
      <c r="D24" s="60"/>
      <c r="E24" s="60"/>
      <c r="F24" s="60"/>
      <c r="G24" s="60"/>
      <c r="H24" s="60"/>
      <c r="I24" s="60"/>
      <c r="J24" s="60"/>
    </row>
    <row r="25" spans="1:10" x14ac:dyDescent="0.3">
      <c r="A25" s="60"/>
      <c r="B25" s="111"/>
      <c r="C25" s="114" t="s">
        <v>62</v>
      </c>
      <c r="D25" s="114" t="s">
        <v>63</v>
      </c>
      <c r="E25" s="114" t="s">
        <v>64</v>
      </c>
      <c r="F25" s="114" t="s">
        <v>65</v>
      </c>
      <c r="G25" s="114" t="s">
        <v>66</v>
      </c>
      <c r="H25" s="60"/>
      <c r="I25" s="60"/>
      <c r="J25" s="60"/>
    </row>
    <row r="26" spans="1:10" x14ac:dyDescent="0.3">
      <c r="A26" s="60"/>
      <c r="B26" s="112" t="s">
        <v>59</v>
      </c>
      <c r="C26" s="112">
        <v>1</v>
      </c>
      <c r="D26" s="112">
        <v>0.21264939223780649</v>
      </c>
      <c r="E26" s="112">
        <v>0.21264939223780649</v>
      </c>
      <c r="F26" s="112">
        <v>21.376435669823067</v>
      </c>
      <c r="G26" s="112">
        <v>1.7024876359642894E-3</v>
      </c>
      <c r="H26" s="60"/>
      <c r="I26" s="60"/>
      <c r="J26" s="60"/>
    </row>
    <row r="27" spans="1:10" x14ac:dyDescent="0.3">
      <c r="A27" s="60"/>
      <c r="B27" s="112" t="s">
        <v>60</v>
      </c>
      <c r="C27" s="112">
        <v>8</v>
      </c>
      <c r="D27" s="112">
        <v>7.9582731386038066E-2</v>
      </c>
      <c r="E27" s="112">
        <v>9.9478414232547583E-3</v>
      </c>
      <c r="F27" s="112"/>
      <c r="G27" s="112"/>
      <c r="H27" s="60"/>
      <c r="I27" s="60"/>
      <c r="J27" s="60"/>
    </row>
    <row r="28" spans="1:10" ht="15" thickBot="1" x14ac:dyDescent="0.35">
      <c r="A28" s="60"/>
      <c r="B28" s="113" t="s">
        <v>28</v>
      </c>
      <c r="C28" s="113">
        <v>9</v>
      </c>
      <c r="D28" s="113">
        <v>0.29223212362384454</v>
      </c>
      <c r="E28" s="113"/>
      <c r="F28" s="113"/>
      <c r="G28" s="113"/>
      <c r="H28" s="60"/>
      <c r="I28" s="60"/>
      <c r="J28" s="60"/>
    </row>
    <row r="29" spans="1:10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x14ac:dyDescent="0.3">
      <c r="A30" s="60"/>
      <c r="B30" s="111"/>
      <c r="C30" s="114" t="s">
        <v>67</v>
      </c>
      <c r="D30" s="114" t="s">
        <v>164</v>
      </c>
      <c r="E30" s="114" t="s">
        <v>142</v>
      </c>
      <c r="F30" s="114" t="s">
        <v>68</v>
      </c>
      <c r="G30" s="114" t="s">
        <v>69</v>
      </c>
      <c r="H30" s="114" t="s">
        <v>70</v>
      </c>
      <c r="I30" s="60"/>
      <c r="J30" s="60"/>
    </row>
    <row r="31" spans="1:10" x14ac:dyDescent="0.3">
      <c r="A31" s="60"/>
      <c r="B31" s="112" t="s">
        <v>61</v>
      </c>
      <c r="C31" s="112">
        <v>-2.7609639113362667</v>
      </c>
      <c r="D31" s="112">
        <v>1.119662668954523</v>
      </c>
      <c r="E31" s="112">
        <v>-2.4658890466664367</v>
      </c>
      <c r="F31" s="112">
        <v>3.8959363618184029E-2</v>
      </c>
      <c r="G31" s="112">
        <v>-5.3429106559791313</v>
      </c>
      <c r="H31" s="112">
        <v>-0.17901716669340217</v>
      </c>
      <c r="I31" s="60"/>
      <c r="J31" s="60"/>
    </row>
    <row r="32" spans="1:10" ht="15" thickBot="1" x14ac:dyDescent="0.35">
      <c r="A32" s="60"/>
      <c r="B32" s="113" t="s">
        <v>71</v>
      </c>
      <c r="C32" s="113">
        <v>1.231966942918876E-4</v>
      </c>
      <c r="D32" s="113">
        <v>2.6645962267999955E-5</v>
      </c>
      <c r="E32" s="113">
        <v>4.6234657638856866</v>
      </c>
      <c r="F32" s="113">
        <v>1.7024876359642909E-3</v>
      </c>
      <c r="G32" s="113">
        <v>6.1750995115385503E-5</v>
      </c>
      <c r="H32" s="113">
        <v>1.846423934683897E-4</v>
      </c>
      <c r="I32" s="60"/>
      <c r="J32" s="60"/>
    </row>
    <row r="33" spans="1:8" x14ac:dyDescent="0.3">
      <c r="A33" s="60"/>
      <c r="B33" s="60"/>
      <c r="C33" s="60"/>
      <c r="D33" s="60"/>
      <c r="E33" s="60"/>
      <c r="F33" s="60"/>
      <c r="G33" s="60"/>
      <c r="H33" s="60"/>
    </row>
    <row r="34" spans="1:8" x14ac:dyDescent="0.3">
      <c r="A34" s="60"/>
      <c r="B34" s="60"/>
      <c r="C34" s="60"/>
      <c r="D34" s="60"/>
      <c r="E34" s="60"/>
      <c r="F34" s="60"/>
      <c r="G34" s="60"/>
      <c r="H34" s="60"/>
    </row>
    <row r="35" spans="1:8" x14ac:dyDescent="0.3">
      <c r="A35" s="60"/>
      <c r="B35" s="9" t="s">
        <v>294</v>
      </c>
      <c r="C35" s="9"/>
      <c r="D35" s="9"/>
      <c r="E35" s="60"/>
      <c r="F35" s="60"/>
      <c r="G35" s="60"/>
      <c r="H35" s="60"/>
    </row>
    <row r="36" spans="1:8" ht="15" thickBot="1" x14ac:dyDescent="0.35">
      <c r="A36" s="60"/>
      <c r="B36" s="60"/>
      <c r="C36" s="60"/>
      <c r="D36" s="60"/>
      <c r="E36" s="60"/>
      <c r="F36" s="60"/>
      <c r="G36" s="60"/>
      <c r="H36" s="60"/>
    </row>
    <row r="37" spans="1:8" x14ac:dyDescent="0.3">
      <c r="A37" s="60"/>
      <c r="B37" s="181" t="s">
        <v>288</v>
      </c>
      <c r="C37" s="181"/>
      <c r="D37" s="60"/>
      <c r="E37" s="60"/>
      <c r="F37" s="60"/>
      <c r="G37" s="60"/>
      <c r="H37" s="60"/>
    </row>
    <row r="38" spans="1:8" x14ac:dyDescent="0.3">
      <c r="A38" s="60"/>
      <c r="B38" s="112" t="s">
        <v>289</v>
      </c>
      <c r="C38" s="112">
        <v>0.85303744592317865</v>
      </c>
      <c r="D38" s="60"/>
      <c r="E38" s="60"/>
      <c r="F38" s="60"/>
      <c r="G38" s="60"/>
      <c r="H38" s="60"/>
    </row>
    <row r="39" spans="1:8" x14ac:dyDescent="0.3">
      <c r="A39" s="60"/>
      <c r="B39" s="112" t="s">
        <v>290</v>
      </c>
      <c r="C39" s="112">
        <v>0.72767288414713993</v>
      </c>
      <c r="D39" s="60"/>
      <c r="E39" s="60"/>
      <c r="F39" s="60"/>
      <c r="G39" s="60"/>
      <c r="H39" s="60"/>
    </row>
    <row r="40" spans="1:8" x14ac:dyDescent="0.3">
      <c r="A40" s="60"/>
      <c r="B40" s="112" t="s">
        <v>291</v>
      </c>
      <c r="C40" s="112">
        <v>0.69363199466553238</v>
      </c>
      <c r="D40" s="60"/>
      <c r="E40" s="60"/>
      <c r="F40" s="60"/>
      <c r="G40" s="60"/>
      <c r="H40" s="60"/>
    </row>
    <row r="41" spans="1:8" x14ac:dyDescent="0.3">
      <c r="A41" s="60"/>
      <c r="B41" s="112" t="s">
        <v>292</v>
      </c>
      <c r="C41" s="112">
        <v>9.9738866161866696E-2</v>
      </c>
      <c r="D41" s="60"/>
      <c r="E41" s="60"/>
      <c r="F41" s="60"/>
      <c r="G41" s="60"/>
      <c r="H41" s="60"/>
    </row>
    <row r="42" spans="1:8" ht="15" thickBot="1" x14ac:dyDescent="0.35">
      <c r="A42" s="60"/>
      <c r="B42" s="113" t="s">
        <v>293</v>
      </c>
      <c r="C42" s="113">
        <v>10</v>
      </c>
      <c r="D42" s="60"/>
      <c r="E42" s="60"/>
      <c r="F42" s="60"/>
      <c r="G42" s="60"/>
      <c r="H42" s="60"/>
    </row>
    <row r="43" spans="1:8" x14ac:dyDescent="0.3">
      <c r="A43" s="60"/>
      <c r="B43" s="60"/>
      <c r="C43" s="60"/>
      <c r="D43" s="60"/>
      <c r="E43" s="60"/>
      <c r="F43" s="60"/>
      <c r="G43" s="60"/>
      <c r="H43" s="60"/>
    </row>
    <row r="44" spans="1:8" x14ac:dyDescent="0.3">
      <c r="A44" s="60"/>
      <c r="B44" s="60"/>
      <c r="C44" s="60"/>
      <c r="D44" s="60"/>
      <c r="E44" s="60"/>
      <c r="F44" s="60"/>
      <c r="G44" s="60"/>
      <c r="H44" s="60"/>
    </row>
    <row r="45" spans="1:8" x14ac:dyDescent="0.3">
      <c r="A45" s="60"/>
      <c r="B45" s="60"/>
      <c r="C45" s="60"/>
      <c r="D45" s="60"/>
      <c r="E45" s="60"/>
      <c r="F45" s="60"/>
      <c r="G45" s="60"/>
      <c r="H45" s="60"/>
    </row>
    <row r="46" spans="1:8" x14ac:dyDescent="0.3">
      <c r="A46" s="60"/>
      <c r="B46" s="60"/>
      <c r="C46" s="60"/>
      <c r="D46" s="60"/>
      <c r="E46" s="60"/>
      <c r="F46" s="60"/>
      <c r="G46" s="60"/>
      <c r="H46" s="60"/>
    </row>
    <row r="48" spans="1:8" x14ac:dyDescent="0.3">
      <c r="A48" s="89" t="s">
        <v>286</v>
      </c>
    </row>
  </sheetData>
  <sheetProtection algorithmName="SHA-512" hashValue="T8QTHQIFpIiM0hHgH7FrMHilFU7Op/lB160hO5GIMSt2+KHhAN35v+Z+QgnEc/U/8YNokRMQgGZ4FRbDB97myA==" saltValue="kkPrIc3Lu3YqAmkV714hrQ==" spinCount="100000" sheet="1" objects="1" scenarios="1"/>
  <mergeCells count="1">
    <mergeCell ref="B4:H4"/>
  </mergeCells>
  <pageMargins left="0.2" right="0.2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0"/>
  <sheetViews>
    <sheetView showGridLines="0" topLeftCell="F1" zoomScaleNormal="100" zoomScalePageLayoutView="115" workbookViewId="0">
      <selection activeCell="W61" sqref="W61"/>
    </sheetView>
  </sheetViews>
  <sheetFormatPr defaultColWidth="9.109375" defaultRowHeight="13.2" outlineLevelRow="1" x14ac:dyDescent="0.25"/>
  <cols>
    <col min="1" max="1" width="3.88671875" style="40" customWidth="1"/>
    <col min="2" max="2" width="1.5546875" style="40" bestFit="1" customWidth="1"/>
    <col min="3" max="4" width="9.109375" style="40"/>
    <col min="5" max="5" width="14.6640625" style="40" customWidth="1"/>
    <col min="6" max="6" width="11.6640625" style="37" customWidth="1"/>
    <col min="7" max="18" width="12.6640625" style="40" customWidth="1"/>
    <col min="19" max="21" width="12.109375" style="40" customWidth="1"/>
    <col min="22" max="23" width="10.109375" style="40" customWidth="1"/>
    <col min="24" max="28" width="12.6640625" style="40" customWidth="1"/>
    <col min="29" max="16384" width="9.109375" style="40"/>
  </cols>
  <sheetData>
    <row r="1" spans="1:25" x14ac:dyDescent="0.25">
      <c r="I1" s="27"/>
      <c r="J1" s="27"/>
      <c r="M1" s="44"/>
      <c r="N1" s="44"/>
      <c r="O1" s="44"/>
      <c r="P1" s="44"/>
      <c r="R1" s="44"/>
      <c r="W1" s="44"/>
      <c r="Y1" s="44"/>
    </row>
    <row r="2" spans="1:25" x14ac:dyDescent="0.25">
      <c r="I2" s="27"/>
      <c r="J2" s="27"/>
      <c r="K2" s="44" t="s">
        <v>51</v>
      </c>
      <c r="O2" s="44"/>
      <c r="P2" s="44" t="s">
        <v>51</v>
      </c>
      <c r="R2" s="44"/>
      <c r="U2" s="44" t="s">
        <v>51</v>
      </c>
      <c r="W2" s="44"/>
      <c r="Y2" s="44"/>
    </row>
    <row r="3" spans="1:25" x14ac:dyDescent="0.25">
      <c r="I3" s="27"/>
      <c r="J3" s="27"/>
      <c r="K3" s="44" t="s">
        <v>703</v>
      </c>
      <c r="O3" s="44"/>
      <c r="P3" s="44" t="s">
        <v>703</v>
      </c>
      <c r="R3" s="44"/>
      <c r="U3" s="44" t="s">
        <v>703</v>
      </c>
      <c r="W3" s="44"/>
      <c r="Y3" s="44"/>
    </row>
    <row r="4" spans="1:25" x14ac:dyDescent="0.25">
      <c r="I4" s="27"/>
      <c r="J4" s="27"/>
      <c r="K4" s="44" t="s">
        <v>325</v>
      </c>
      <c r="O4" s="44"/>
      <c r="P4" s="44" t="s">
        <v>326</v>
      </c>
      <c r="R4" s="44"/>
      <c r="U4" s="44" t="s">
        <v>327</v>
      </c>
      <c r="W4" s="44"/>
      <c r="Y4" s="44"/>
    </row>
    <row r="5" spans="1:25" ht="15" customHeight="1" x14ac:dyDescent="0.25">
      <c r="F5" s="212" t="s">
        <v>692</v>
      </c>
      <c r="G5" s="212"/>
      <c r="H5" s="212"/>
      <c r="L5" s="212" t="str">
        <f>F5</f>
        <v>Year Ended September 30, 2019</v>
      </c>
      <c r="M5" s="212"/>
      <c r="O5" s="109"/>
      <c r="Q5" s="109" t="str">
        <f>F5</f>
        <v>Year Ended September 30, 2019</v>
      </c>
      <c r="S5" s="109"/>
      <c r="T5" s="109"/>
      <c r="U5" s="109"/>
      <c r="V5" s="109"/>
      <c r="W5" s="109"/>
    </row>
    <row r="6" spans="1:25" ht="12.75" customHeight="1" x14ac:dyDescent="0.25">
      <c r="F6" s="45"/>
      <c r="G6" s="45"/>
      <c r="L6" s="45"/>
      <c r="M6" s="45"/>
      <c r="N6" s="45"/>
    </row>
    <row r="7" spans="1:25" ht="12.75" customHeight="1" x14ac:dyDescent="0.25">
      <c r="C7" s="41" t="s">
        <v>26</v>
      </c>
      <c r="F7" s="42" t="s">
        <v>28</v>
      </c>
      <c r="G7" s="18" t="s">
        <v>318</v>
      </c>
      <c r="H7" s="18" t="s">
        <v>44</v>
      </c>
      <c r="I7" s="18" t="s">
        <v>44</v>
      </c>
      <c r="J7" s="18" t="s">
        <v>699</v>
      </c>
      <c r="K7" s="18" t="s">
        <v>46</v>
      </c>
      <c r="L7" s="18" t="s">
        <v>46</v>
      </c>
      <c r="M7" s="18" t="s">
        <v>46</v>
      </c>
      <c r="N7" s="18" t="s">
        <v>43</v>
      </c>
      <c r="O7" s="18" t="s">
        <v>43</v>
      </c>
      <c r="P7" s="18" t="s">
        <v>43</v>
      </c>
      <c r="Q7" s="18" t="s">
        <v>43</v>
      </c>
      <c r="R7" s="18" t="s">
        <v>395</v>
      </c>
      <c r="S7" s="18" t="s">
        <v>395</v>
      </c>
      <c r="T7" s="18" t="s">
        <v>45</v>
      </c>
      <c r="U7" s="18" t="s">
        <v>691</v>
      </c>
      <c r="V7" s="18"/>
      <c r="W7" s="18"/>
      <c r="X7" s="18"/>
    </row>
    <row r="8" spans="1:25" ht="12.75" customHeight="1" outlineLevel="1" x14ac:dyDescent="0.25">
      <c r="A8" s="40">
        <v>1</v>
      </c>
      <c r="B8" s="40" t="s">
        <v>25</v>
      </c>
      <c r="C8" s="40" t="s">
        <v>0</v>
      </c>
      <c r="G8" s="123">
        <v>2193507</v>
      </c>
      <c r="H8" s="123">
        <v>2637633</v>
      </c>
      <c r="I8" s="123">
        <v>2637633</v>
      </c>
      <c r="J8" s="123">
        <v>1350882</v>
      </c>
      <c r="K8" s="123">
        <v>3310768</v>
      </c>
      <c r="L8" s="123">
        <v>3310768</v>
      </c>
      <c r="M8" s="123">
        <v>3310768</v>
      </c>
      <c r="N8" s="123">
        <v>9037538</v>
      </c>
      <c r="O8" s="123">
        <v>9037538</v>
      </c>
      <c r="P8" s="123">
        <v>9037538</v>
      </c>
      <c r="Q8" s="123">
        <v>9037538</v>
      </c>
      <c r="R8" s="123">
        <v>3949553</v>
      </c>
      <c r="S8" s="123">
        <v>3949553</v>
      </c>
      <c r="T8" s="123">
        <v>740557</v>
      </c>
      <c r="U8" s="123">
        <v>294044</v>
      </c>
      <c r="V8" s="27"/>
      <c r="W8" s="27"/>
      <c r="X8" s="27"/>
    </row>
    <row r="9" spans="1:25" ht="12.75" customHeight="1" outlineLevel="1" x14ac:dyDescent="0.25">
      <c r="A9" s="40">
        <v>2</v>
      </c>
      <c r="B9" s="40" t="s">
        <v>25</v>
      </c>
      <c r="C9" s="40" t="s">
        <v>1</v>
      </c>
      <c r="G9" s="123">
        <v>4679323</v>
      </c>
      <c r="H9" s="123">
        <v>24291806</v>
      </c>
      <c r="I9" s="123">
        <v>24291806</v>
      </c>
      <c r="J9" s="123">
        <v>45911552</v>
      </c>
      <c r="K9" s="123">
        <v>23998391</v>
      </c>
      <c r="L9" s="123">
        <v>23998391</v>
      </c>
      <c r="M9" s="123">
        <v>23998391</v>
      </c>
      <c r="N9" s="123">
        <v>62015435</v>
      </c>
      <c r="O9" s="123">
        <v>62015435</v>
      </c>
      <c r="P9" s="123">
        <v>62015435</v>
      </c>
      <c r="Q9" s="123">
        <v>62015435</v>
      </c>
      <c r="R9" s="123">
        <v>13328300</v>
      </c>
      <c r="S9" s="123">
        <v>13328300</v>
      </c>
      <c r="T9" s="123">
        <v>11891988</v>
      </c>
      <c r="U9" s="123">
        <v>4536745</v>
      </c>
      <c r="V9" s="27"/>
      <c r="W9" s="27"/>
      <c r="X9" s="27"/>
    </row>
    <row r="10" spans="1:25" ht="12.75" customHeight="1" outlineLevel="1" x14ac:dyDescent="0.25">
      <c r="A10" s="40">
        <v>3</v>
      </c>
      <c r="B10" s="40" t="s">
        <v>25</v>
      </c>
      <c r="C10" s="40" t="s">
        <v>2</v>
      </c>
      <c r="G10" s="123">
        <v>3574623</v>
      </c>
      <c r="H10" s="123">
        <v>7539408</v>
      </c>
      <c r="I10" s="123">
        <v>7539408</v>
      </c>
      <c r="J10" s="123">
        <v>16009359</v>
      </c>
      <c r="K10" s="123">
        <v>5716366</v>
      </c>
      <c r="L10" s="123">
        <v>5716366</v>
      </c>
      <c r="M10" s="123">
        <v>5716366</v>
      </c>
      <c r="N10" s="123">
        <v>17894292</v>
      </c>
      <c r="O10" s="123">
        <v>17894292</v>
      </c>
      <c r="P10" s="123">
        <v>17894292</v>
      </c>
      <c r="Q10" s="123">
        <v>17894292</v>
      </c>
      <c r="R10" s="123">
        <v>3594272</v>
      </c>
      <c r="S10" s="123">
        <v>3594272</v>
      </c>
      <c r="T10" s="123">
        <v>3221794</v>
      </c>
      <c r="U10" s="123">
        <v>1153012</v>
      </c>
      <c r="V10" s="27"/>
      <c r="W10" s="27"/>
      <c r="X10" s="27"/>
    </row>
    <row r="11" spans="1:25" s="28" customFormat="1" ht="12.75" customHeight="1" outlineLevel="1" x14ac:dyDescent="0.25">
      <c r="A11" s="43">
        <v>4</v>
      </c>
      <c r="B11" s="28" t="s">
        <v>25</v>
      </c>
      <c r="C11" s="28" t="s">
        <v>3</v>
      </c>
      <c r="F11" s="35"/>
      <c r="G11" s="28">
        <f>G8/((G9+G10)-G8)</f>
        <v>0.36193863183838665</v>
      </c>
      <c r="H11" s="28">
        <f>H8/((H9+H10)-H8)</f>
        <v>9.0349758736346875E-2</v>
      </c>
      <c r="I11" s="28">
        <f t="shared" ref="I11:R11" si="0">I8/((I9+I10)-I8)</f>
        <v>9.0349758736346875E-2</v>
      </c>
      <c r="J11" s="28">
        <f t="shared" ref="J11" si="1">J8/((J9+J10)-J8)</f>
        <v>2.2302812501542636E-2</v>
      </c>
      <c r="K11" s="28">
        <f t="shared" si="0"/>
        <v>0.12538893271012952</v>
      </c>
      <c r="L11" s="28">
        <f t="shared" si="0"/>
        <v>0.12538893271012952</v>
      </c>
      <c r="M11" s="28">
        <f>M8/((M9+M10)-M8)</f>
        <v>0.12538893271012952</v>
      </c>
      <c r="N11" s="28">
        <f>N8/((N9+N10)-N8)</f>
        <v>0.12751882124030345</v>
      </c>
      <c r="O11" s="28">
        <f t="shared" si="0"/>
        <v>0.12751882124030345</v>
      </c>
      <c r="P11" s="28">
        <f t="shared" si="0"/>
        <v>0.12751882124030345</v>
      </c>
      <c r="Q11" s="28">
        <f t="shared" si="0"/>
        <v>0.12751882124030345</v>
      </c>
      <c r="R11" s="28">
        <f t="shared" si="0"/>
        <v>0.30444363027603677</v>
      </c>
      <c r="S11" s="28">
        <f t="shared" ref="S11:T11" si="2">S8/((S9+S10)-S8)</f>
        <v>0.30444363027603677</v>
      </c>
      <c r="T11" s="28">
        <f t="shared" si="2"/>
        <v>5.1523370711861811E-2</v>
      </c>
      <c r="U11" s="28">
        <f t="shared" ref="U11" si="3">U8/((U9+U10)-U8)</f>
        <v>5.4495856247357859E-2</v>
      </c>
    </row>
    <row r="12" spans="1:25" s="28" customFormat="1" ht="12.75" customHeight="1" outlineLevel="1" x14ac:dyDescent="0.25">
      <c r="A12" s="43">
        <v>5</v>
      </c>
      <c r="B12" s="28" t="s">
        <v>25</v>
      </c>
      <c r="C12" s="28" t="s">
        <v>29</v>
      </c>
      <c r="F12" s="35"/>
      <c r="G12" s="28">
        <v>9.4600000000000004E-2</v>
      </c>
      <c r="H12" s="28">
        <v>9.4600000000000004E-2</v>
      </c>
      <c r="I12" s="28">
        <v>9.4600000000000004E-2</v>
      </c>
      <c r="J12" s="28">
        <v>9.4600000000000004E-2</v>
      </c>
      <c r="K12" s="28">
        <v>9.4600000000000004E-2</v>
      </c>
      <c r="L12" s="28">
        <v>9.4600000000000004E-2</v>
      </c>
      <c r="M12" s="28">
        <v>9.4600000000000004E-2</v>
      </c>
      <c r="N12" s="28">
        <v>9.4600000000000004E-2</v>
      </c>
      <c r="O12" s="28">
        <v>9.4600000000000004E-2</v>
      </c>
      <c r="P12" s="28">
        <v>9.4600000000000004E-2</v>
      </c>
      <c r="Q12" s="28">
        <v>9.4600000000000004E-2</v>
      </c>
      <c r="R12" s="28">
        <v>9.4600000000000004E-2</v>
      </c>
      <c r="S12" s="28">
        <v>9.4600000000000004E-2</v>
      </c>
      <c r="T12" s="28">
        <v>9.4600000000000004E-2</v>
      </c>
      <c r="U12" s="28">
        <v>9.4600000000000004E-2</v>
      </c>
    </row>
    <row r="13" spans="1:25" s="29" customFormat="1" ht="12.75" customHeight="1" outlineLevel="1" x14ac:dyDescent="0.25">
      <c r="A13" s="29">
        <v>6</v>
      </c>
      <c r="B13" s="29" t="s">
        <v>25</v>
      </c>
      <c r="C13" s="29" t="s">
        <v>30</v>
      </c>
      <c r="F13" s="38">
        <f>SUM(G13:U13)</f>
        <v>16967503</v>
      </c>
      <c r="G13" s="124">
        <v>54750</v>
      </c>
      <c r="H13" s="124">
        <v>363895</v>
      </c>
      <c r="I13" s="124">
        <v>363895</v>
      </c>
      <c r="J13" s="124">
        <v>6667457</v>
      </c>
      <c r="K13" s="124">
        <v>320054</v>
      </c>
      <c r="L13" s="124">
        <v>320054</v>
      </c>
      <c r="M13" s="124">
        <v>320054</v>
      </c>
      <c r="N13" s="124">
        <v>1847723</v>
      </c>
      <c r="O13" s="124">
        <v>1847723</v>
      </c>
      <c r="P13" s="124">
        <v>1847723</v>
      </c>
      <c r="Q13" s="124">
        <v>1847723</v>
      </c>
      <c r="R13" s="124">
        <v>458299</v>
      </c>
      <c r="S13" s="124">
        <v>458299</v>
      </c>
      <c r="T13" s="124">
        <v>203413</v>
      </c>
      <c r="U13" s="124">
        <v>46441</v>
      </c>
    </row>
    <row r="14" spans="1:25" s="29" customFormat="1" ht="12.75" customHeight="1" outlineLevel="1" x14ac:dyDescent="0.25">
      <c r="A14" s="29">
        <v>7</v>
      </c>
      <c r="B14" s="29" t="s">
        <v>25</v>
      </c>
      <c r="C14" s="29" t="s">
        <v>31</v>
      </c>
      <c r="F14" s="38">
        <f>SUM(G14:U14)</f>
        <v>16773328</v>
      </c>
      <c r="G14" s="124">
        <v>53264</v>
      </c>
      <c r="H14" s="124">
        <v>352752</v>
      </c>
      <c r="I14" s="124">
        <v>352752</v>
      </c>
      <c r="J14" s="124">
        <v>6614051</v>
      </c>
      <c r="K14" s="124">
        <v>309589</v>
      </c>
      <c r="L14" s="124">
        <v>309589</v>
      </c>
      <c r="M14" s="124">
        <v>309589</v>
      </c>
      <c r="N14" s="124">
        <v>1837346</v>
      </c>
      <c r="O14" s="124">
        <v>1837346</v>
      </c>
      <c r="P14" s="124">
        <v>1837346</v>
      </c>
      <c r="Q14" s="124">
        <v>1837346</v>
      </c>
      <c r="R14" s="124">
        <v>442366</v>
      </c>
      <c r="S14" s="124">
        <v>442366</v>
      </c>
      <c r="T14" s="124">
        <v>191648</v>
      </c>
      <c r="U14" s="124">
        <v>45978</v>
      </c>
    </row>
    <row r="15" spans="1:25" ht="12.75" customHeight="1" outlineLevel="1" x14ac:dyDescent="0.3">
      <c r="A15" s="40">
        <v>8</v>
      </c>
      <c r="B15" s="40" t="s">
        <v>25</v>
      </c>
      <c r="C15" s="40" t="s">
        <v>157</v>
      </c>
      <c r="G15" s="104">
        <f>G13/G14-1</f>
        <v>2.7898768398918694E-2</v>
      </c>
      <c r="H15" s="104">
        <f>H13/H14-1</f>
        <v>3.1588764911325784E-2</v>
      </c>
      <c r="I15" s="104">
        <f t="shared" ref="I15:R15" si="4">I13/I14-1</f>
        <v>3.1588764911325784E-2</v>
      </c>
      <c r="J15" s="104">
        <f t="shared" si="4"/>
        <v>8.0746277886276641E-3</v>
      </c>
      <c r="K15" s="104">
        <f t="shared" si="4"/>
        <v>3.3802880593302831E-2</v>
      </c>
      <c r="L15" s="104">
        <f t="shared" si="4"/>
        <v>3.3802880593302831E-2</v>
      </c>
      <c r="M15" s="104">
        <f t="shared" si="4"/>
        <v>3.3802880593302831E-2</v>
      </c>
      <c r="N15" s="104">
        <f t="shared" ref="N15" si="5">N13/N14-1</f>
        <v>5.6478202799037369E-3</v>
      </c>
      <c r="O15" s="104">
        <f t="shared" si="4"/>
        <v>5.6478202799037369E-3</v>
      </c>
      <c r="P15" s="104">
        <f t="shared" si="4"/>
        <v>5.6478202799037369E-3</v>
      </c>
      <c r="Q15" s="104">
        <f t="shared" si="4"/>
        <v>5.6478202799037369E-3</v>
      </c>
      <c r="R15" s="104">
        <f t="shared" si="4"/>
        <v>3.6017686711908192E-2</v>
      </c>
      <c r="S15" s="104">
        <f t="shared" ref="S15:T15" si="6">S13/S14-1</f>
        <v>3.6017686711908192E-2</v>
      </c>
      <c r="T15" s="104">
        <f t="shared" si="6"/>
        <v>6.1388587410252216E-2</v>
      </c>
      <c r="U15" s="104">
        <f t="shared" ref="U15" si="7">U13/U14-1</f>
        <v>1.0070033494279818E-2</v>
      </c>
      <c r="V15" s="28"/>
      <c r="W15" s="28"/>
      <c r="X15" s="28"/>
    </row>
    <row r="16" spans="1:25" ht="12.75" customHeight="1" x14ac:dyDescent="0.25"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27"/>
      <c r="W16" s="27"/>
      <c r="X16" s="27"/>
    </row>
    <row r="17" spans="1:24" ht="12.75" customHeight="1" x14ac:dyDescent="0.25">
      <c r="C17" s="40" t="s">
        <v>4</v>
      </c>
      <c r="G17" s="19" t="s">
        <v>50</v>
      </c>
      <c r="H17" s="19" t="s">
        <v>27</v>
      </c>
      <c r="I17" s="19" t="s">
        <v>50</v>
      </c>
      <c r="J17" s="19" t="s">
        <v>50</v>
      </c>
      <c r="K17" s="19" t="s">
        <v>339</v>
      </c>
      <c r="L17" s="19" t="s">
        <v>48</v>
      </c>
      <c r="M17" s="19" t="s">
        <v>50</v>
      </c>
      <c r="N17" s="19" t="s">
        <v>48</v>
      </c>
      <c r="O17" s="19" t="s">
        <v>49</v>
      </c>
      <c r="P17" s="19" t="s">
        <v>27</v>
      </c>
      <c r="Q17" s="19" t="s">
        <v>50</v>
      </c>
      <c r="R17" s="19" t="s">
        <v>48</v>
      </c>
      <c r="S17" s="19" t="s">
        <v>50</v>
      </c>
      <c r="T17" s="19" t="s">
        <v>50</v>
      </c>
      <c r="U17" s="19" t="s">
        <v>48</v>
      </c>
      <c r="V17" s="44"/>
      <c r="W17" s="44"/>
      <c r="X17" s="44"/>
    </row>
    <row r="18" spans="1:24" s="29" customFormat="1" x14ac:dyDescent="0.25">
      <c r="C18" s="31" t="s">
        <v>8</v>
      </c>
      <c r="F18" s="20"/>
      <c r="G18" s="20">
        <v>415</v>
      </c>
      <c r="H18" s="20">
        <v>405</v>
      </c>
      <c r="I18" s="20">
        <v>415</v>
      </c>
      <c r="J18" s="20">
        <v>416</v>
      </c>
      <c r="K18" s="20">
        <v>26</v>
      </c>
      <c r="L18" s="20">
        <v>35</v>
      </c>
      <c r="M18" s="20">
        <v>416</v>
      </c>
      <c r="N18" s="20">
        <v>35</v>
      </c>
      <c r="O18" s="20">
        <v>194</v>
      </c>
      <c r="P18" s="20">
        <v>405</v>
      </c>
      <c r="Q18" s="20">
        <v>416</v>
      </c>
      <c r="R18" s="20">
        <v>35</v>
      </c>
      <c r="S18" s="20">
        <v>416</v>
      </c>
      <c r="T18" s="20">
        <v>416</v>
      </c>
      <c r="U18" s="20">
        <v>35</v>
      </c>
      <c r="V18" s="31"/>
      <c r="W18" s="31"/>
      <c r="X18" s="31"/>
    </row>
    <row r="19" spans="1:24" outlineLevel="1" x14ac:dyDescent="0.25">
      <c r="A19" s="40">
        <v>9</v>
      </c>
      <c r="B19" s="40" t="s">
        <v>25</v>
      </c>
      <c r="C19" s="40" t="s">
        <v>1</v>
      </c>
      <c r="F19" s="44"/>
      <c r="G19" s="123">
        <v>3034560</v>
      </c>
      <c r="H19" s="123">
        <v>2822093</v>
      </c>
      <c r="I19" s="123">
        <v>13832532</v>
      </c>
      <c r="J19" s="123">
        <v>959370</v>
      </c>
      <c r="K19" s="123">
        <v>3635177</v>
      </c>
      <c r="L19" s="123">
        <v>2879152</v>
      </c>
      <c r="M19" s="123">
        <v>13137452</v>
      </c>
      <c r="N19" s="123">
        <v>6665792</v>
      </c>
      <c r="O19" s="123">
        <v>6558985</v>
      </c>
      <c r="P19" s="123">
        <v>21280323</v>
      </c>
      <c r="Q19" s="123">
        <v>27510335</v>
      </c>
      <c r="R19" s="123">
        <v>1155420</v>
      </c>
      <c r="S19" s="123">
        <v>1537951</v>
      </c>
      <c r="T19" s="123">
        <v>10176161</v>
      </c>
      <c r="U19" s="123">
        <v>2645151</v>
      </c>
      <c r="V19" s="27"/>
      <c r="W19" s="27"/>
      <c r="X19" s="27"/>
    </row>
    <row r="20" spans="1:24" s="41" customFormat="1" outlineLevel="1" x14ac:dyDescent="0.25">
      <c r="A20" s="40">
        <v>10</v>
      </c>
      <c r="B20" s="40" t="s">
        <v>25</v>
      </c>
      <c r="C20" s="41" t="s">
        <v>5</v>
      </c>
      <c r="F20" s="18"/>
      <c r="G20" s="125">
        <v>51199</v>
      </c>
      <c r="H20" s="125">
        <v>29195</v>
      </c>
      <c r="I20" s="125">
        <v>116665</v>
      </c>
      <c r="J20" s="125">
        <v>57219</v>
      </c>
      <c r="K20" s="125">
        <v>18029</v>
      </c>
      <c r="L20" s="125">
        <v>15370</v>
      </c>
      <c r="M20" s="125">
        <v>37878</v>
      </c>
      <c r="N20" s="125">
        <v>99309</v>
      </c>
      <c r="O20" s="125">
        <v>76907</v>
      </c>
      <c r="P20" s="125">
        <v>108010</v>
      </c>
      <c r="Q20" s="125">
        <v>689458</v>
      </c>
      <c r="R20" s="125">
        <v>7464</v>
      </c>
      <c r="S20" s="125">
        <v>11196</v>
      </c>
      <c r="T20" s="125">
        <v>86212</v>
      </c>
      <c r="U20" s="125">
        <v>26600</v>
      </c>
      <c r="V20" s="30"/>
      <c r="W20" s="30"/>
      <c r="X20" s="30"/>
    </row>
    <row r="21" spans="1:24" outlineLevel="1" x14ac:dyDescent="0.25">
      <c r="A21" s="40">
        <v>11</v>
      </c>
      <c r="B21" s="40" t="s">
        <v>25</v>
      </c>
      <c r="C21" s="40" t="s">
        <v>6</v>
      </c>
      <c r="F21" s="44"/>
      <c r="G21" s="27">
        <f>G19-G20</f>
        <v>2983361</v>
      </c>
      <c r="H21" s="27">
        <f t="shared" ref="H21:U21" si="8">H19-H20</f>
        <v>2792898</v>
      </c>
      <c r="I21" s="27">
        <f t="shared" si="8"/>
        <v>13715867</v>
      </c>
      <c r="J21" s="27">
        <f t="shared" ref="J21" si="9">J19-J20</f>
        <v>902151</v>
      </c>
      <c r="K21" s="27">
        <f t="shared" si="8"/>
        <v>3617148</v>
      </c>
      <c r="L21" s="27">
        <f t="shared" si="8"/>
        <v>2863782</v>
      </c>
      <c r="M21" s="27">
        <f t="shared" si="8"/>
        <v>13099574</v>
      </c>
      <c r="N21" s="27">
        <f t="shared" si="8"/>
        <v>6566483</v>
      </c>
      <c r="O21" s="27">
        <f t="shared" si="8"/>
        <v>6482078</v>
      </c>
      <c r="P21" s="27">
        <f t="shared" si="8"/>
        <v>21172313</v>
      </c>
      <c r="Q21" s="27">
        <f t="shared" si="8"/>
        <v>26820877</v>
      </c>
      <c r="R21" s="27">
        <f t="shared" si="8"/>
        <v>1147956</v>
      </c>
      <c r="S21" s="27">
        <f t="shared" si="8"/>
        <v>1526755</v>
      </c>
      <c r="T21" s="27">
        <f t="shared" si="8"/>
        <v>10089949</v>
      </c>
      <c r="U21" s="27">
        <f t="shared" si="8"/>
        <v>2618551</v>
      </c>
      <c r="V21" s="27"/>
      <c r="W21" s="27"/>
      <c r="X21" s="27"/>
    </row>
    <row r="22" spans="1:24" outlineLevel="1" x14ac:dyDescent="0.25">
      <c r="A22" s="40">
        <v>12</v>
      </c>
      <c r="B22" s="40" t="s">
        <v>25</v>
      </c>
      <c r="C22" s="40" t="s">
        <v>320</v>
      </c>
      <c r="F22" s="32"/>
      <c r="G22" s="32">
        <f>G21/G30</f>
        <v>513.31056434962147</v>
      </c>
      <c r="H22" s="32">
        <f t="shared" ref="H22:U22" si="10">H21/H30</f>
        <v>1889.6468200270635</v>
      </c>
      <c r="I22" s="32">
        <f t="shared" si="10"/>
        <v>1122.0440935863874</v>
      </c>
      <c r="J22" s="32">
        <f t="shared" ref="J22" si="11">J21/J30</f>
        <v>666.28581979320529</v>
      </c>
      <c r="K22" s="32">
        <f t="shared" si="10"/>
        <v>531.3084606345476</v>
      </c>
      <c r="L22" s="32">
        <f t="shared" si="10"/>
        <v>1242.4216919739697</v>
      </c>
      <c r="M22" s="32">
        <f t="shared" si="10"/>
        <v>921.20773558368501</v>
      </c>
      <c r="N22" s="32">
        <f t="shared" si="10"/>
        <v>379.19287405439741</v>
      </c>
      <c r="O22" s="32">
        <f t="shared" si="10"/>
        <v>846.99830131974386</v>
      </c>
      <c r="P22" s="32">
        <f t="shared" si="10"/>
        <v>2043.4623105877811</v>
      </c>
      <c r="Q22" s="32">
        <f t="shared" si="10"/>
        <v>963.70511300348528</v>
      </c>
      <c r="R22" s="32">
        <f t="shared" si="10"/>
        <v>372.59201557935734</v>
      </c>
      <c r="S22" s="32">
        <f t="shared" si="10"/>
        <v>831.56590413943354</v>
      </c>
      <c r="T22" s="32">
        <f t="shared" ref="T22" si="12">T21/T30</f>
        <v>653.07113268608418</v>
      </c>
      <c r="U22" s="32">
        <f t="shared" si="10"/>
        <v>485.18639985176952</v>
      </c>
      <c r="V22" s="32"/>
      <c r="W22" s="32"/>
      <c r="X22" s="32"/>
    </row>
    <row r="23" spans="1:24" outlineLevel="1" x14ac:dyDescent="0.25">
      <c r="A23" s="40">
        <v>13</v>
      </c>
      <c r="B23" s="40" t="s">
        <v>25</v>
      </c>
      <c r="C23" s="40" t="s">
        <v>321</v>
      </c>
      <c r="F23" s="27"/>
      <c r="G23" s="27">
        <f>G21*(1+G11)*(1+G12)*(1+G15)</f>
        <v>4571609.605827718</v>
      </c>
      <c r="H23" s="27">
        <f t="shared" ref="H23:U23" si="13">H21*(1+H11)*(1+H12)*(1+H15)</f>
        <v>3438610.2564121108</v>
      </c>
      <c r="I23" s="27">
        <f t="shared" si="13"/>
        <v>16886947.157319888</v>
      </c>
      <c r="J23" s="27">
        <f t="shared" ref="J23" si="14">J21*(1+J11)*(1+J12)*(1+J15)</f>
        <v>1017669.8741727773</v>
      </c>
      <c r="K23" s="27">
        <f t="shared" si="13"/>
        <v>4606404.8041794011</v>
      </c>
      <c r="L23" s="27">
        <f t="shared" si="13"/>
        <v>3647000.11249816</v>
      </c>
      <c r="M23" s="27">
        <f t="shared" si="13"/>
        <v>16682187.349343618</v>
      </c>
      <c r="N23" s="27">
        <f t="shared" si="13"/>
        <v>8150007.0571593139</v>
      </c>
      <c r="O23" s="27">
        <f t="shared" si="13"/>
        <v>8045247.5769840758</v>
      </c>
      <c r="P23" s="27">
        <f t="shared" si="13"/>
        <v>26278070.066790074</v>
      </c>
      <c r="Q23" s="27">
        <f t="shared" si="13"/>
        <v>33288799.625187781</v>
      </c>
      <c r="R23" s="27">
        <f t="shared" si="13"/>
        <v>1698138.7495822841</v>
      </c>
      <c r="S23" s="27">
        <f t="shared" si="13"/>
        <v>2258485.3658315307</v>
      </c>
      <c r="T23" s="27">
        <f t="shared" ref="T23" si="15">T21*(1+T11)*(1+T12)*(1+T15)</f>
        <v>12326442.609645115</v>
      </c>
      <c r="U23" s="27">
        <f t="shared" si="13"/>
        <v>3052901.8696207735</v>
      </c>
      <c r="V23" s="27"/>
      <c r="W23" s="27"/>
      <c r="X23" s="27"/>
    </row>
    <row r="24" spans="1:24" outlineLevel="1" x14ac:dyDescent="0.25">
      <c r="A24" s="40">
        <v>14</v>
      </c>
      <c r="B24" s="40" t="s">
        <v>25</v>
      </c>
      <c r="C24" s="40" t="s">
        <v>322</v>
      </c>
      <c r="F24" s="27"/>
      <c r="G24" s="27">
        <f>G23*G46/G30</f>
        <v>4001338.2768144528</v>
      </c>
      <c r="H24" s="27">
        <f t="shared" ref="H24:U24" si="16">H23*H46/H30</f>
        <v>2552202.6057402473</v>
      </c>
      <c r="I24" s="27">
        <f t="shared" si="16"/>
        <v>13724788.940442825</v>
      </c>
      <c r="J24" s="27">
        <f t="shared" ref="J24" si="17">J23*J46/J30</f>
        <v>720786.86065856239</v>
      </c>
      <c r="K24" s="27">
        <f t="shared" si="16"/>
        <v>4268096.5782555323</v>
      </c>
      <c r="L24" s="27">
        <f t="shared" si="16"/>
        <v>7740184.1866989154</v>
      </c>
      <c r="M24" s="27">
        <f t="shared" si="16"/>
        <v>9814569.5755702332</v>
      </c>
      <c r="N24" s="27">
        <f t="shared" si="16"/>
        <v>7098135.1525135282</v>
      </c>
      <c r="O24" s="27">
        <f t="shared" si="16"/>
        <v>7667847.3574443813</v>
      </c>
      <c r="P24" s="27">
        <f t="shared" si="16"/>
        <v>14722922.182966545</v>
      </c>
      <c r="Q24" s="27">
        <f t="shared" si="16"/>
        <v>30399009.826242227</v>
      </c>
      <c r="R24" s="27">
        <f t="shared" si="16"/>
        <v>1634203.6327528311</v>
      </c>
      <c r="S24" s="27">
        <f t="shared" si="16"/>
        <v>2105951.49580805</v>
      </c>
      <c r="T24" s="27">
        <f t="shared" ref="T24" si="18">T23*T46/T30</f>
        <v>11341922.856874755</v>
      </c>
      <c r="U24" s="27">
        <f t="shared" si="16"/>
        <v>2278504.4896854688</v>
      </c>
      <c r="V24" s="27"/>
      <c r="W24" s="27"/>
      <c r="X24" s="27"/>
    </row>
    <row r="25" spans="1:24" outlineLevel="1" x14ac:dyDescent="0.25">
      <c r="A25" s="40">
        <v>15</v>
      </c>
      <c r="B25" s="40" t="s">
        <v>25</v>
      </c>
      <c r="C25" s="40" t="s">
        <v>323</v>
      </c>
      <c r="F25" s="33"/>
      <c r="G25" s="33">
        <f>G24/G50</f>
        <v>10.913832138162324</v>
      </c>
      <c r="H25" s="33">
        <f t="shared" ref="H25:U25" si="19">H24/H50</f>
        <v>13.266672241173566</v>
      </c>
      <c r="I25" s="33">
        <f t="shared" si="19"/>
        <v>17.098748116234436</v>
      </c>
      <c r="J25" s="33">
        <f t="shared" ref="J25" si="20">J24/J50</f>
        <v>10.512613917778461</v>
      </c>
      <c r="K25" s="33">
        <f t="shared" si="19"/>
        <v>32.578900359180601</v>
      </c>
      <c r="L25" s="33">
        <f t="shared" si="19"/>
        <v>78.35225471670276</v>
      </c>
      <c r="M25" s="33">
        <f t="shared" si="19"/>
        <v>17.243319041869341</v>
      </c>
      <c r="N25" s="33">
        <f t="shared" si="19"/>
        <v>22.497266822752703</v>
      </c>
      <c r="O25" s="33">
        <f t="shared" si="19"/>
        <v>22.050391834878678</v>
      </c>
      <c r="P25" s="33">
        <f t="shared" si="19"/>
        <v>17.186303860508698</v>
      </c>
      <c r="Q25" s="33">
        <f t="shared" si="19"/>
        <v>19.170900794446709</v>
      </c>
      <c r="R25" s="33">
        <f t="shared" si="19"/>
        <v>29.289427955064632</v>
      </c>
      <c r="S25" s="33">
        <f t="shared" si="19"/>
        <v>21.881379574914281</v>
      </c>
      <c r="T25" s="33">
        <f t="shared" ref="T25" si="21">T24/T50</f>
        <v>7.5861290057867903</v>
      </c>
      <c r="U25" s="33">
        <f t="shared" si="19"/>
        <v>26.978598201258276</v>
      </c>
      <c r="V25" s="33"/>
      <c r="W25" s="33"/>
      <c r="X25" s="33"/>
    </row>
    <row r="26" spans="1:24" outlineLevel="1" x14ac:dyDescent="0.25">
      <c r="A26" s="40">
        <v>16</v>
      </c>
      <c r="B26" s="40" t="s">
        <v>25</v>
      </c>
      <c r="C26" s="40" t="s">
        <v>7</v>
      </c>
      <c r="F26" s="35">
        <f>SUM(G26:U26)</f>
        <v>1</v>
      </c>
      <c r="G26" s="34">
        <f>G49/$F49</f>
        <v>2.1117256577604448E-2</v>
      </c>
      <c r="H26" s="34">
        <f t="shared" ref="H26:U26" si="22">H49/$F49</f>
        <v>3.3432719216360832E-2</v>
      </c>
      <c r="I26" s="34">
        <f t="shared" si="22"/>
        <v>0.1158247747419206</v>
      </c>
      <c r="J26" s="34">
        <f t="shared" ref="J26" si="23">J49/$F49</f>
        <v>1.2347280480145911E-2</v>
      </c>
      <c r="K26" s="34">
        <f t="shared" si="22"/>
        <v>2.0239573660505591E-2</v>
      </c>
      <c r="L26" s="34">
        <f t="shared" si="22"/>
        <v>1.5094383955192647E-2</v>
      </c>
      <c r="M26" s="34">
        <f t="shared" si="22"/>
        <v>0.11071385040425791</v>
      </c>
      <c r="N26" s="34">
        <f t="shared" si="22"/>
        <v>4.0335722282132225E-2</v>
      </c>
      <c r="O26" s="34">
        <f t="shared" si="22"/>
        <v>4.3952676590243475E-2</v>
      </c>
      <c r="P26" s="34">
        <f t="shared" si="22"/>
        <v>0.18695820946810848</v>
      </c>
      <c r="Q26" s="34">
        <f t="shared" si="22"/>
        <v>0.23100780809827698</v>
      </c>
      <c r="R26" s="34">
        <f t="shared" si="22"/>
        <v>2.021216136638538E-2</v>
      </c>
      <c r="S26" s="34">
        <f t="shared" si="22"/>
        <v>3.7948405167413241E-2</v>
      </c>
      <c r="T26" s="34">
        <f t="shared" ref="T26" si="24">T49/$F49</f>
        <v>9.7286231832624442E-2</v>
      </c>
      <c r="U26" s="34">
        <f t="shared" si="22"/>
        <v>1.352894615882781E-2</v>
      </c>
      <c r="V26" s="28"/>
      <c r="W26" s="28"/>
      <c r="X26" s="28"/>
    </row>
    <row r="27" spans="1:24" ht="12" customHeight="1" x14ac:dyDescent="0.25">
      <c r="A27" s="40">
        <v>17</v>
      </c>
      <c r="B27" s="40" t="s">
        <v>25</v>
      </c>
      <c r="C27" s="40" t="s">
        <v>324</v>
      </c>
      <c r="F27" s="36">
        <f>SUM(G27:U27)</f>
        <v>18.579157904125079</v>
      </c>
      <c r="G27" s="33">
        <f>G25*G26</f>
        <v>0.23047019350647915</v>
      </c>
      <c r="H27" s="33">
        <f t="shared" ref="H27:U27" si="25">H25*H26</f>
        <v>0.44354092797464428</v>
      </c>
      <c r="I27" s="33">
        <f t="shared" si="25"/>
        <v>1.9804586489316927</v>
      </c>
      <c r="J27" s="33">
        <f t="shared" ref="J27" si="26">J25*J26</f>
        <v>0.12980219262229623</v>
      </c>
      <c r="K27" s="33">
        <f t="shared" si="25"/>
        <v>0.65938305359790783</v>
      </c>
      <c r="L27" s="33">
        <f t="shared" si="25"/>
        <v>1.1826790164489656</v>
      </c>
      <c r="M27" s="33">
        <f t="shared" si="25"/>
        <v>1.909074244874414</v>
      </c>
      <c r="N27" s="33">
        <f t="shared" si="25"/>
        <v>0.90744350666958029</v>
      </c>
      <c r="O27" s="33">
        <f t="shared" si="25"/>
        <v>0.96917374100656795</v>
      </c>
      <c r="P27" s="33">
        <f t="shared" si="25"/>
        <v>3.2131205971355468</v>
      </c>
      <c r="Q27" s="33">
        <f t="shared" si="25"/>
        <v>4.4286277717946509</v>
      </c>
      <c r="R27" s="33">
        <f t="shared" si="25"/>
        <v>0.5920026441568853</v>
      </c>
      <c r="S27" s="33">
        <f t="shared" si="25"/>
        <v>0.83036345773080766</v>
      </c>
      <c r="T27" s="33">
        <f t="shared" ref="T27" si="27">T25*T26</f>
        <v>0.73802590516917044</v>
      </c>
      <c r="U27" s="33">
        <f t="shared" si="25"/>
        <v>0.36499200250547204</v>
      </c>
      <c r="V27" s="33"/>
      <c r="W27" s="33"/>
      <c r="X27" s="33"/>
    </row>
    <row r="28" spans="1:24" ht="12" customHeight="1" x14ac:dyDescent="0.25">
      <c r="F28" s="3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x14ac:dyDescent="0.25">
      <c r="C29" s="41" t="s">
        <v>23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outlineLevel="1" x14ac:dyDescent="0.25">
      <c r="A30" s="40">
        <v>18</v>
      </c>
      <c r="B30" s="40" t="s">
        <v>25</v>
      </c>
      <c r="C30" s="40" t="s">
        <v>24</v>
      </c>
      <c r="F30" s="38"/>
      <c r="G30" s="126">
        <v>5812</v>
      </c>
      <c r="H30" s="126">
        <v>1478</v>
      </c>
      <c r="I30" s="126">
        <v>12224</v>
      </c>
      <c r="J30" s="126">
        <v>1354</v>
      </c>
      <c r="K30" s="126">
        <v>6808</v>
      </c>
      <c r="L30" s="126">
        <v>2305</v>
      </c>
      <c r="M30" s="126">
        <v>14220</v>
      </c>
      <c r="N30" s="126">
        <v>17317</v>
      </c>
      <c r="O30" s="126">
        <v>7653</v>
      </c>
      <c r="P30" s="126">
        <v>10361</v>
      </c>
      <c r="Q30" s="126">
        <v>27831</v>
      </c>
      <c r="R30" s="126">
        <v>3081</v>
      </c>
      <c r="S30" s="126">
        <v>1836</v>
      </c>
      <c r="T30" s="126">
        <v>15450</v>
      </c>
      <c r="U30" s="126">
        <v>5397</v>
      </c>
      <c r="V30" s="29"/>
      <c r="W30" s="29"/>
      <c r="X30" s="29"/>
    </row>
    <row r="31" spans="1:24" outlineLevel="1" x14ac:dyDescent="0.25">
      <c r="A31" s="40">
        <v>19</v>
      </c>
      <c r="B31" s="40" t="s">
        <v>25</v>
      </c>
      <c r="C31" s="40" t="s">
        <v>9</v>
      </c>
      <c r="F31" s="38"/>
      <c r="G31" s="124">
        <v>323434</v>
      </c>
      <c r="H31" s="124">
        <v>192303</v>
      </c>
      <c r="I31" s="124">
        <v>642307</v>
      </c>
      <c r="J31" s="124">
        <v>41222</v>
      </c>
      <c r="K31" s="124">
        <v>93218</v>
      </c>
      <c r="L31" s="124">
        <v>116649</v>
      </c>
      <c r="M31" s="124">
        <v>664035</v>
      </c>
      <c r="N31" s="124">
        <v>257389</v>
      </c>
      <c r="O31" s="124">
        <v>259895</v>
      </c>
      <c r="P31" s="124">
        <v>519929</v>
      </c>
      <c r="Q31" s="124">
        <v>1155266</v>
      </c>
      <c r="R31" s="124">
        <v>5223</v>
      </c>
      <c r="S31" s="124">
        <v>5326</v>
      </c>
      <c r="T31" s="124">
        <v>1158887</v>
      </c>
      <c r="U31" s="124">
        <v>63334</v>
      </c>
      <c r="V31" s="29"/>
      <c r="W31" s="29"/>
      <c r="X31" s="29"/>
    </row>
    <row r="32" spans="1:24" outlineLevel="1" x14ac:dyDescent="0.25">
      <c r="A32" s="40">
        <v>20</v>
      </c>
      <c r="B32" s="40" t="s">
        <v>25</v>
      </c>
      <c r="C32" s="40" t="s">
        <v>10</v>
      </c>
      <c r="F32" s="38"/>
      <c r="G32" s="124">
        <v>38697</v>
      </c>
      <c r="H32" s="124">
        <v>11837</v>
      </c>
      <c r="I32" s="124">
        <v>58374</v>
      </c>
      <c r="J32" s="124">
        <v>24003</v>
      </c>
      <c r="K32" s="124">
        <v>2370</v>
      </c>
      <c r="L32" s="124">
        <v>6887</v>
      </c>
      <c r="M32" s="124">
        <v>23104</v>
      </c>
      <c r="N32" s="124">
        <v>8155</v>
      </c>
      <c r="O32" s="124">
        <v>9790</v>
      </c>
      <c r="P32" s="124">
        <v>95241</v>
      </c>
      <c r="Q32" s="124">
        <v>64149</v>
      </c>
      <c r="R32" s="124">
        <v>10772</v>
      </c>
      <c r="S32" s="124">
        <v>18226</v>
      </c>
      <c r="T32" s="124">
        <v>213275</v>
      </c>
      <c r="U32" s="124">
        <v>8510</v>
      </c>
      <c r="V32" s="29"/>
      <c r="W32" s="29"/>
      <c r="X32" s="29"/>
    </row>
    <row r="33" spans="1:24" s="41" customFormat="1" outlineLevel="1" x14ac:dyDescent="0.25">
      <c r="A33" s="40">
        <v>21</v>
      </c>
      <c r="B33" s="40" t="s">
        <v>25</v>
      </c>
      <c r="C33" s="41" t="s">
        <v>11</v>
      </c>
      <c r="F33" s="38"/>
      <c r="G33" s="127">
        <v>44608</v>
      </c>
      <c r="H33" s="127">
        <v>68299</v>
      </c>
      <c r="I33" s="127">
        <v>236630</v>
      </c>
      <c r="J33" s="127">
        <v>25224</v>
      </c>
      <c r="K33" s="127">
        <v>41381</v>
      </c>
      <c r="L33" s="127">
        <v>10574</v>
      </c>
      <c r="M33" s="127">
        <v>227079</v>
      </c>
      <c r="N33" s="127">
        <v>82834</v>
      </c>
      <c r="O33" s="127">
        <v>89891</v>
      </c>
      <c r="P33" s="127">
        <v>1203109</v>
      </c>
      <c r="Q33" s="127">
        <v>474893</v>
      </c>
      <c r="R33" s="127">
        <v>41495</v>
      </c>
      <c r="S33" s="127">
        <v>77786</v>
      </c>
      <c r="T33" s="127">
        <v>199383</v>
      </c>
      <c r="U33" s="127">
        <v>28233</v>
      </c>
      <c r="V33" s="31"/>
      <c r="W33" s="31"/>
      <c r="X33" s="31"/>
    </row>
    <row r="34" spans="1:24" outlineLevel="1" x14ac:dyDescent="0.25">
      <c r="A34" s="40">
        <v>22</v>
      </c>
      <c r="B34" s="40" t="s">
        <v>25</v>
      </c>
      <c r="C34" s="40" t="s">
        <v>12</v>
      </c>
      <c r="F34" s="38"/>
      <c r="G34" s="102">
        <f>SUM(G31:G33)</f>
        <v>406739</v>
      </c>
      <c r="H34" s="102">
        <f t="shared" ref="H34:U34" si="28">SUM(H31:H33)</f>
        <v>272439</v>
      </c>
      <c r="I34" s="102">
        <f t="shared" si="28"/>
        <v>937311</v>
      </c>
      <c r="J34" s="102">
        <f t="shared" si="28"/>
        <v>90449</v>
      </c>
      <c r="K34" s="102">
        <f t="shared" si="28"/>
        <v>136969</v>
      </c>
      <c r="L34" s="102">
        <f t="shared" si="28"/>
        <v>134110</v>
      </c>
      <c r="M34" s="102">
        <f t="shared" si="28"/>
        <v>914218</v>
      </c>
      <c r="N34" s="102">
        <f t="shared" si="28"/>
        <v>348378</v>
      </c>
      <c r="O34" s="102">
        <f t="shared" si="28"/>
        <v>359576</v>
      </c>
      <c r="P34" s="102">
        <f t="shared" si="28"/>
        <v>1818279</v>
      </c>
      <c r="Q34" s="102">
        <f t="shared" si="28"/>
        <v>1694308</v>
      </c>
      <c r="R34" s="102">
        <f t="shared" si="28"/>
        <v>57490</v>
      </c>
      <c r="S34" s="102">
        <f t="shared" si="28"/>
        <v>101338</v>
      </c>
      <c r="T34" s="102">
        <f t="shared" si="28"/>
        <v>1571545</v>
      </c>
      <c r="U34" s="102">
        <f t="shared" si="28"/>
        <v>100077</v>
      </c>
      <c r="V34" s="29"/>
      <c r="W34" s="29"/>
      <c r="X34" s="29"/>
    </row>
    <row r="35" spans="1:24" outlineLevel="1" x14ac:dyDescent="0.25">
      <c r="A35" s="40">
        <v>23</v>
      </c>
      <c r="B35" s="40" t="s">
        <v>25</v>
      </c>
      <c r="C35" s="40" t="s">
        <v>13</v>
      </c>
      <c r="F35" s="38">
        <f>SUM(G35:U35)</f>
        <v>16507701</v>
      </c>
      <c r="G35" s="124">
        <v>707901</v>
      </c>
      <c r="H35" s="124">
        <v>330602</v>
      </c>
      <c r="I35" s="124">
        <v>1734116</v>
      </c>
      <c r="J35" s="124">
        <v>214871</v>
      </c>
      <c r="K35" s="124">
        <v>581836</v>
      </c>
      <c r="L35" s="124">
        <v>288792</v>
      </c>
      <c r="M35" s="124">
        <v>1718005</v>
      </c>
      <c r="N35" s="124">
        <v>1382573</v>
      </c>
      <c r="O35" s="124">
        <v>1015010</v>
      </c>
      <c r="P35" s="124">
        <v>2076021</v>
      </c>
      <c r="Q35" s="124">
        <v>3193202</v>
      </c>
      <c r="R35" s="124">
        <v>300437</v>
      </c>
      <c r="S35" s="124">
        <v>220548</v>
      </c>
      <c r="T35" s="124">
        <v>2297033</v>
      </c>
      <c r="U35" s="124">
        <v>446754</v>
      </c>
      <c r="V35" s="29"/>
      <c r="W35" s="29"/>
      <c r="X35" s="29"/>
    </row>
    <row r="36" spans="1:24" outlineLevel="1" x14ac:dyDescent="0.25">
      <c r="A36" s="40">
        <v>24</v>
      </c>
      <c r="B36" s="40" t="s">
        <v>25</v>
      </c>
      <c r="C36" s="40" t="s">
        <v>14</v>
      </c>
      <c r="F36" s="38"/>
      <c r="G36" s="124">
        <v>1043195</v>
      </c>
      <c r="H36" s="124">
        <v>826505</v>
      </c>
      <c r="I36" s="124">
        <v>3007239</v>
      </c>
      <c r="J36" s="124">
        <v>260042</v>
      </c>
      <c r="K36" s="124">
        <v>319986</v>
      </c>
      <c r="L36" s="124">
        <v>236729</v>
      </c>
      <c r="M36" s="124">
        <v>2103110</v>
      </c>
      <c r="N36" s="124">
        <v>933237</v>
      </c>
      <c r="O36" s="124">
        <v>1116511</v>
      </c>
      <c r="P36" s="124">
        <v>5030387</v>
      </c>
      <c r="Q36" s="124">
        <v>5428443</v>
      </c>
      <c r="R36" s="124">
        <v>180256</v>
      </c>
      <c r="S36" s="124">
        <v>363825</v>
      </c>
      <c r="T36" s="124">
        <v>2679516</v>
      </c>
      <c r="U36" s="124">
        <v>245715</v>
      </c>
      <c r="V36" s="29"/>
      <c r="W36" s="29"/>
      <c r="X36" s="29"/>
    </row>
    <row r="37" spans="1:24" outlineLevel="1" x14ac:dyDescent="0.25">
      <c r="A37" s="40">
        <v>25</v>
      </c>
      <c r="B37" s="40" t="s">
        <v>25</v>
      </c>
      <c r="C37" s="40" t="s">
        <v>15</v>
      </c>
      <c r="F37" s="38">
        <f>SUM(G37:U37)</f>
        <v>208550</v>
      </c>
      <c r="G37" s="124">
        <v>10464</v>
      </c>
      <c r="H37" s="124">
        <v>2128</v>
      </c>
      <c r="I37" s="124">
        <v>23154</v>
      </c>
      <c r="J37" s="124">
        <v>1094</v>
      </c>
      <c r="K37" s="124">
        <v>13099</v>
      </c>
      <c r="L37" s="124">
        <v>4428</v>
      </c>
      <c r="M37" s="124">
        <v>23773</v>
      </c>
      <c r="N37" s="124">
        <v>31938</v>
      </c>
      <c r="O37" s="124">
        <v>10247</v>
      </c>
      <c r="P37" s="124">
        <v>9948</v>
      </c>
      <c r="Q37" s="124">
        <v>42872</v>
      </c>
      <c r="R37" s="124">
        <v>5575</v>
      </c>
      <c r="S37" s="124">
        <v>3021</v>
      </c>
      <c r="T37" s="124">
        <v>15302</v>
      </c>
      <c r="U37" s="124">
        <v>11507</v>
      </c>
      <c r="V37" s="29"/>
      <c r="W37" s="29"/>
      <c r="X37" s="29"/>
    </row>
    <row r="38" spans="1:24" x14ac:dyDescent="0.25">
      <c r="F38" s="38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29"/>
      <c r="W38" s="29"/>
      <c r="X38" s="29"/>
    </row>
    <row r="39" spans="1:24" x14ac:dyDescent="0.25">
      <c r="A39" s="40">
        <v>27</v>
      </c>
      <c r="B39" s="40" t="s">
        <v>25</v>
      </c>
      <c r="C39" s="40" t="s">
        <v>17</v>
      </c>
      <c r="F39" s="28"/>
      <c r="G39" s="104">
        <f>G34/G36</f>
        <v>0.38989738256030754</v>
      </c>
      <c r="H39" s="104">
        <f t="shared" ref="H39:U39" si="29">H34/H36</f>
        <v>0.32962776994694526</v>
      </c>
      <c r="I39" s="104">
        <f t="shared" si="29"/>
        <v>0.31168490432586171</v>
      </c>
      <c r="J39" s="104">
        <f t="shared" ref="J39" si="30">J34/J36</f>
        <v>0.34782458218287815</v>
      </c>
      <c r="K39" s="104">
        <f t="shared" si="29"/>
        <v>0.42804685204977716</v>
      </c>
      <c r="L39" s="104">
        <f t="shared" si="29"/>
        <v>0.56651276353974378</v>
      </c>
      <c r="M39" s="104">
        <f t="shared" si="29"/>
        <v>0.43469813752014874</v>
      </c>
      <c r="N39" s="104">
        <f t="shared" si="29"/>
        <v>0.37330067281944457</v>
      </c>
      <c r="O39" s="104">
        <f t="shared" si="29"/>
        <v>0.32205325339383134</v>
      </c>
      <c r="P39" s="104">
        <f t="shared" si="29"/>
        <v>0.36145906865614913</v>
      </c>
      <c r="Q39" s="104">
        <f t="shared" si="29"/>
        <v>0.31211675244632764</v>
      </c>
      <c r="R39" s="104">
        <f t="shared" si="29"/>
        <v>0.31893529202911414</v>
      </c>
      <c r="S39" s="104">
        <f t="shared" si="29"/>
        <v>0.27853500996358138</v>
      </c>
      <c r="T39" s="104">
        <f t="shared" ref="T39" si="31">T34/T36</f>
        <v>0.5865033088065158</v>
      </c>
      <c r="U39" s="104">
        <f t="shared" si="29"/>
        <v>0.40728893229961538</v>
      </c>
      <c r="V39" s="28"/>
      <c r="W39" s="28"/>
      <c r="X39" s="28"/>
    </row>
    <row r="40" spans="1:24" x14ac:dyDescent="0.25">
      <c r="A40" s="40">
        <v>28</v>
      </c>
      <c r="B40" s="40" t="s">
        <v>25</v>
      </c>
      <c r="C40" s="40" t="s">
        <v>18</v>
      </c>
      <c r="F40" s="103">
        <f>F35/F37</f>
        <v>79.154643970270925</v>
      </c>
      <c r="G40" s="103">
        <f>G35/G37</f>
        <v>67.651089449541288</v>
      </c>
      <c r="H40" s="103">
        <f t="shared" ref="H40:U40" si="32">H35/H37</f>
        <v>155.35808270676691</v>
      </c>
      <c r="I40" s="103">
        <f t="shared" si="32"/>
        <v>74.894877774898504</v>
      </c>
      <c r="J40" s="103">
        <f t="shared" ref="J40" si="33">J35/J37</f>
        <v>196.40859232175504</v>
      </c>
      <c r="K40" s="103">
        <f t="shared" si="32"/>
        <v>44.41835254599588</v>
      </c>
      <c r="L40" s="103">
        <f t="shared" si="32"/>
        <v>65.219512195121951</v>
      </c>
      <c r="M40" s="103">
        <f t="shared" si="32"/>
        <v>72.267067681823917</v>
      </c>
      <c r="N40" s="103">
        <f t="shared" si="32"/>
        <v>43.289279228505229</v>
      </c>
      <c r="O40" s="103">
        <f t="shared" si="32"/>
        <v>99.054357372889626</v>
      </c>
      <c r="P40" s="103">
        <f t="shared" si="32"/>
        <v>208.6872738238842</v>
      </c>
      <c r="Q40" s="103">
        <f t="shared" si="32"/>
        <v>74.48222616159731</v>
      </c>
      <c r="R40" s="103">
        <f t="shared" si="32"/>
        <v>53.890044843049324</v>
      </c>
      <c r="S40" s="103">
        <f t="shared" si="32"/>
        <v>73.004965243296922</v>
      </c>
      <c r="T40" s="103">
        <f t="shared" ref="T40" si="34">T35/T37</f>
        <v>150.11325316952033</v>
      </c>
      <c r="U40" s="103">
        <f t="shared" si="32"/>
        <v>38.824541583384026</v>
      </c>
      <c r="V40" s="29"/>
      <c r="W40" s="29"/>
      <c r="X40" s="29"/>
    </row>
    <row r="41" spans="1:24" x14ac:dyDescent="0.25">
      <c r="A41" s="40">
        <v>29</v>
      </c>
      <c r="B41" s="40" t="s">
        <v>25</v>
      </c>
      <c r="C41" s="40" t="s">
        <v>19</v>
      </c>
      <c r="F41" s="39"/>
      <c r="G41" s="105">
        <f>G36/G35</f>
        <v>1.4736453261119846</v>
      </c>
      <c r="H41" s="105">
        <f t="shared" ref="H41:U41" si="35">H36/H35</f>
        <v>2.5</v>
      </c>
      <c r="I41" s="105">
        <f t="shared" si="35"/>
        <v>1.7341625358395862</v>
      </c>
      <c r="J41" s="105">
        <f t="shared" ref="J41" si="36">J36/J35</f>
        <v>1.2102238087038268</v>
      </c>
      <c r="K41" s="105">
        <f t="shared" si="35"/>
        <v>0.54995909500271556</v>
      </c>
      <c r="L41" s="105">
        <f t="shared" si="35"/>
        <v>0.81972146042826666</v>
      </c>
      <c r="M41" s="105">
        <f t="shared" si="35"/>
        <v>1.224158253322895</v>
      </c>
      <c r="N41" s="105">
        <f t="shared" si="35"/>
        <v>0.67500016274005059</v>
      </c>
      <c r="O41" s="105">
        <f t="shared" si="35"/>
        <v>1.1000000000000001</v>
      </c>
      <c r="P41" s="105">
        <f t="shared" si="35"/>
        <v>2.4230906142086233</v>
      </c>
      <c r="Q41" s="105">
        <f t="shared" si="35"/>
        <v>1.6999998747338878</v>
      </c>
      <c r="R41" s="105">
        <f t="shared" si="35"/>
        <v>0.59997936339398938</v>
      </c>
      <c r="S41" s="105">
        <f t="shared" si="35"/>
        <v>1.6496408944991567</v>
      </c>
      <c r="T41" s="105">
        <f t="shared" ref="T41" si="37">T36/T35</f>
        <v>1.1665117566878664</v>
      </c>
      <c r="U41" s="105">
        <f t="shared" si="35"/>
        <v>0.5500006715104957</v>
      </c>
      <c r="V41" s="39"/>
      <c r="W41" s="39"/>
      <c r="X41" s="39"/>
    </row>
    <row r="42" spans="1:24" x14ac:dyDescent="0.25">
      <c r="A42" s="40">
        <v>30</v>
      </c>
      <c r="B42" s="40" t="s">
        <v>25</v>
      </c>
      <c r="C42" s="40" t="s">
        <v>20</v>
      </c>
      <c r="F42" s="39"/>
      <c r="G42" s="105">
        <f>G34/G35</f>
        <v>0.57457045547329355</v>
      </c>
      <c r="H42" s="105">
        <f t="shared" ref="H42:U42" si="38">H34/H35</f>
        <v>0.82406942486736312</v>
      </c>
      <c r="I42" s="105">
        <f t="shared" si="38"/>
        <v>0.54051228406865515</v>
      </c>
      <c r="J42" s="105">
        <f t="shared" ref="J42" si="39">J34/J35</f>
        <v>0.42094559061018005</v>
      </c>
      <c r="K42" s="105">
        <f t="shared" si="38"/>
        <v>0.23540825937205673</v>
      </c>
      <c r="L42" s="105">
        <f t="shared" si="38"/>
        <v>0.46438266988005206</v>
      </c>
      <c r="M42" s="105">
        <f t="shared" si="38"/>
        <v>0.53213931274938087</v>
      </c>
      <c r="N42" s="105">
        <f t="shared" si="38"/>
        <v>0.25197801490409549</v>
      </c>
      <c r="O42" s="105">
        <f t="shared" si="38"/>
        <v>0.35425857873321442</v>
      </c>
      <c r="P42" s="105">
        <f t="shared" si="38"/>
        <v>0.87584807668130527</v>
      </c>
      <c r="Q42" s="105">
        <f t="shared" si="38"/>
        <v>0.53059844006110479</v>
      </c>
      <c r="R42" s="105">
        <f t="shared" si="38"/>
        <v>0.19135459347550401</v>
      </c>
      <c r="S42" s="105">
        <f t="shared" si="38"/>
        <v>0.45948274298565389</v>
      </c>
      <c r="T42" s="105">
        <f t="shared" ref="T42" si="40">T34/T35</f>
        <v>0.68416300505913497</v>
      </c>
      <c r="U42" s="105">
        <f t="shared" si="38"/>
        <v>0.22400918626358129</v>
      </c>
      <c r="V42" s="39"/>
      <c r="W42" s="39"/>
      <c r="X42" s="39"/>
    </row>
    <row r="43" spans="1:24" x14ac:dyDescent="0.25">
      <c r="A43" s="40">
        <v>31</v>
      </c>
      <c r="B43" s="40" t="s">
        <v>25</v>
      </c>
      <c r="C43" s="40" t="s">
        <v>21</v>
      </c>
      <c r="F43" s="29"/>
      <c r="G43" s="103">
        <f>G34/G30</f>
        <v>69.982622161046109</v>
      </c>
      <c r="H43" s="103">
        <f t="shared" ref="H43:U43" si="41">H34/H30</f>
        <v>184.32949932341</v>
      </c>
      <c r="I43" s="103">
        <f t="shared" si="41"/>
        <v>76.677928664921467</v>
      </c>
      <c r="J43" s="103">
        <f t="shared" ref="J43" si="42">J34/J30</f>
        <v>66.801329394386997</v>
      </c>
      <c r="K43" s="103">
        <f t="shared" si="41"/>
        <v>20.118830787309047</v>
      </c>
      <c r="L43" s="103">
        <f t="shared" si="41"/>
        <v>58.182212581344899</v>
      </c>
      <c r="M43" s="103">
        <f t="shared" si="41"/>
        <v>64.290998593530233</v>
      </c>
      <c r="N43" s="103">
        <f t="shared" si="41"/>
        <v>20.117687821216148</v>
      </c>
      <c r="O43" s="103">
        <f t="shared" si="41"/>
        <v>46.984973213119041</v>
      </c>
      <c r="P43" s="103">
        <f t="shared" si="41"/>
        <v>175.49261654280474</v>
      </c>
      <c r="Q43" s="103">
        <f t="shared" si="41"/>
        <v>60.878444899572422</v>
      </c>
      <c r="R43" s="103">
        <f t="shared" si="41"/>
        <v>18.659526127880557</v>
      </c>
      <c r="S43" s="103">
        <f t="shared" si="41"/>
        <v>55.194989106753816</v>
      </c>
      <c r="T43" s="103">
        <f t="shared" ref="T43" si="43">T34/T30</f>
        <v>101.71812297734628</v>
      </c>
      <c r="U43" s="103">
        <f t="shared" si="41"/>
        <v>18.543079488604782</v>
      </c>
      <c r="V43" s="29"/>
      <c r="W43" s="29"/>
      <c r="X43" s="29"/>
    </row>
    <row r="44" spans="1:24" x14ac:dyDescent="0.25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x14ac:dyDescent="0.25">
      <c r="C45" s="41" t="s">
        <v>22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40">
        <v>32</v>
      </c>
      <c r="B46" s="40" t="s">
        <v>25</v>
      </c>
      <c r="C46" s="40" t="s">
        <v>24</v>
      </c>
      <c r="F46" s="38"/>
      <c r="G46" s="126">
        <v>5087</v>
      </c>
      <c r="H46" s="126">
        <v>1097</v>
      </c>
      <c r="I46" s="126">
        <v>9935</v>
      </c>
      <c r="J46" s="126">
        <v>959</v>
      </c>
      <c r="K46" s="126">
        <v>6308</v>
      </c>
      <c r="L46" s="126">
        <v>4892</v>
      </c>
      <c r="M46" s="126">
        <v>8366</v>
      </c>
      <c r="N46" s="126">
        <v>15082</v>
      </c>
      <c r="O46" s="126">
        <v>7294</v>
      </c>
      <c r="P46" s="126">
        <v>5805</v>
      </c>
      <c r="Q46" s="126">
        <v>25415</v>
      </c>
      <c r="R46" s="126">
        <v>2965</v>
      </c>
      <c r="S46" s="126">
        <v>1712</v>
      </c>
      <c r="T46" s="126">
        <v>14216</v>
      </c>
      <c r="U46" s="126">
        <v>4028</v>
      </c>
      <c r="V46" s="29"/>
      <c r="W46" s="29"/>
      <c r="X46" s="29"/>
    </row>
    <row r="47" spans="1:24" x14ac:dyDescent="0.25">
      <c r="A47" s="40">
        <v>33</v>
      </c>
      <c r="B47" s="40" t="s">
        <v>25</v>
      </c>
      <c r="C47" s="40" t="s">
        <v>9</v>
      </c>
      <c r="F47" s="38"/>
      <c r="G47" s="124">
        <v>288392</v>
      </c>
      <c r="H47" s="124">
        <v>112702</v>
      </c>
      <c r="I47" s="124">
        <v>527106</v>
      </c>
      <c r="J47" s="124">
        <v>30594</v>
      </c>
      <c r="K47" s="124">
        <v>87581</v>
      </c>
      <c r="L47" s="124">
        <v>63508</v>
      </c>
      <c r="M47" s="124">
        <v>322860</v>
      </c>
      <c r="N47" s="124">
        <v>225368</v>
      </c>
      <c r="O47" s="124">
        <v>248658</v>
      </c>
      <c r="P47" s="124">
        <v>420368</v>
      </c>
      <c r="Q47" s="124">
        <v>1052045</v>
      </c>
      <c r="R47" s="124">
        <v>4083</v>
      </c>
      <c r="S47" s="124">
        <v>900</v>
      </c>
      <c r="T47" s="124">
        <v>1100301</v>
      </c>
      <c r="U47" s="124">
        <v>52537</v>
      </c>
      <c r="V47" s="29"/>
      <c r="W47" s="29"/>
      <c r="X47" s="29"/>
    </row>
    <row r="48" spans="1:24" x14ac:dyDescent="0.25">
      <c r="A48" s="40">
        <v>34</v>
      </c>
      <c r="B48" s="40" t="s">
        <v>25</v>
      </c>
      <c r="C48" s="40" t="s">
        <v>10</v>
      </c>
      <c r="F48" s="38"/>
      <c r="G48" s="124">
        <v>35098</v>
      </c>
      <c r="H48" s="124">
        <v>11376</v>
      </c>
      <c r="I48" s="124">
        <v>38956</v>
      </c>
      <c r="J48" s="124">
        <v>12746</v>
      </c>
      <c r="K48" s="124">
        <v>2080</v>
      </c>
      <c r="L48" s="124">
        <v>4443</v>
      </c>
      <c r="M48" s="124">
        <v>20146</v>
      </c>
      <c r="N48" s="124">
        <v>7742</v>
      </c>
      <c r="O48" s="124">
        <v>9294</v>
      </c>
      <c r="P48" s="124">
        <v>54365</v>
      </c>
      <c r="Q48" s="124">
        <v>61719</v>
      </c>
      <c r="R48" s="124">
        <v>10421</v>
      </c>
      <c r="S48" s="124">
        <v>17820</v>
      </c>
      <c r="T48" s="124">
        <v>196042</v>
      </c>
      <c r="U48" s="124">
        <v>4281</v>
      </c>
      <c r="V48" s="29"/>
      <c r="W48" s="29"/>
      <c r="X48" s="29"/>
    </row>
    <row r="49" spans="1:24" x14ac:dyDescent="0.25">
      <c r="A49" s="40">
        <v>35</v>
      </c>
      <c r="B49" s="40" t="s">
        <v>25</v>
      </c>
      <c r="C49" s="41" t="s">
        <v>11</v>
      </c>
      <c r="F49" s="38">
        <f>SUM(G49:U49)</f>
        <v>2042879</v>
      </c>
      <c r="G49" s="127">
        <v>43140</v>
      </c>
      <c r="H49" s="127">
        <v>68299</v>
      </c>
      <c r="I49" s="127">
        <v>236616</v>
      </c>
      <c r="J49" s="127">
        <v>25224</v>
      </c>
      <c r="K49" s="127">
        <v>41347</v>
      </c>
      <c r="L49" s="127">
        <v>30836</v>
      </c>
      <c r="M49" s="127">
        <v>226175</v>
      </c>
      <c r="N49" s="127">
        <v>82401</v>
      </c>
      <c r="O49" s="127">
        <v>89790</v>
      </c>
      <c r="P49" s="127">
        <v>381933</v>
      </c>
      <c r="Q49" s="127">
        <v>471921</v>
      </c>
      <c r="R49" s="127">
        <v>41291</v>
      </c>
      <c r="S49" s="127">
        <v>77524</v>
      </c>
      <c r="T49" s="127">
        <v>198744</v>
      </c>
      <c r="U49" s="127">
        <v>27638</v>
      </c>
      <c r="V49" s="31"/>
      <c r="W49" s="31"/>
    </row>
    <row r="50" spans="1:24" x14ac:dyDescent="0.25">
      <c r="A50" s="40">
        <v>36</v>
      </c>
      <c r="B50" s="40" t="s">
        <v>25</v>
      </c>
      <c r="C50" s="40" t="s">
        <v>12</v>
      </c>
      <c r="F50" s="38"/>
      <c r="G50" s="102">
        <f>SUM(G47:G49)</f>
        <v>366630</v>
      </c>
      <c r="H50" s="102">
        <f t="shared" ref="H50:U50" si="44">SUM(H47:H49)</f>
        <v>192377</v>
      </c>
      <c r="I50" s="102">
        <f t="shared" si="44"/>
        <v>802678</v>
      </c>
      <c r="J50" s="102">
        <f t="shared" si="44"/>
        <v>68564</v>
      </c>
      <c r="K50" s="102">
        <f t="shared" si="44"/>
        <v>131008</v>
      </c>
      <c r="L50" s="102">
        <f t="shared" si="44"/>
        <v>98787</v>
      </c>
      <c r="M50" s="102">
        <f t="shared" si="44"/>
        <v>569181</v>
      </c>
      <c r="N50" s="102">
        <f t="shared" si="44"/>
        <v>315511</v>
      </c>
      <c r="O50" s="102">
        <f t="shared" si="44"/>
        <v>347742</v>
      </c>
      <c r="P50" s="102">
        <f t="shared" si="44"/>
        <v>856666</v>
      </c>
      <c r="Q50" s="102">
        <f t="shared" si="44"/>
        <v>1585685</v>
      </c>
      <c r="R50" s="102">
        <f t="shared" si="44"/>
        <v>55795</v>
      </c>
      <c r="S50" s="102">
        <f t="shared" si="44"/>
        <v>96244</v>
      </c>
      <c r="T50" s="102">
        <f t="shared" si="44"/>
        <v>1495087</v>
      </c>
      <c r="U50" s="102">
        <f t="shared" si="44"/>
        <v>84456</v>
      </c>
      <c r="V50" s="29"/>
      <c r="W50" s="29"/>
    </row>
    <row r="51" spans="1:24" x14ac:dyDescent="0.25">
      <c r="A51" s="40">
        <v>37</v>
      </c>
      <c r="B51" s="40" t="s">
        <v>25</v>
      </c>
      <c r="C51" s="40" t="s">
        <v>13</v>
      </c>
      <c r="F51" s="38">
        <f>SUM(G51:U51)</f>
        <v>13536440</v>
      </c>
      <c r="G51" s="124">
        <v>622609</v>
      </c>
      <c r="H51" s="124">
        <v>242636</v>
      </c>
      <c r="I51" s="124">
        <v>1388446</v>
      </c>
      <c r="J51" s="124">
        <v>151772</v>
      </c>
      <c r="K51" s="124">
        <v>543075</v>
      </c>
      <c r="L51" s="124">
        <v>455186</v>
      </c>
      <c r="M51" s="124">
        <v>1037634</v>
      </c>
      <c r="N51" s="124">
        <v>1184194</v>
      </c>
      <c r="O51" s="124">
        <v>969878</v>
      </c>
      <c r="P51" s="124">
        <v>1095473</v>
      </c>
      <c r="Q51" s="124">
        <v>2912994</v>
      </c>
      <c r="R51" s="124">
        <v>290830</v>
      </c>
      <c r="S51" s="124">
        <v>207098</v>
      </c>
      <c r="T51" s="124">
        <v>2106118</v>
      </c>
      <c r="U51" s="124">
        <v>328497</v>
      </c>
      <c r="V51" s="29"/>
      <c r="W51" s="29"/>
    </row>
    <row r="52" spans="1:24" x14ac:dyDescent="0.25">
      <c r="A52" s="40">
        <v>38</v>
      </c>
      <c r="B52" s="40" t="s">
        <v>25</v>
      </c>
      <c r="C52" s="40" t="s">
        <v>14</v>
      </c>
      <c r="F52" s="48"/>
      <c r="G52" s="124">
        <v>917682</v>
      </c>
      <c r="H52" s="124">
        <v>606590</v>
      </c>
      <c r="I52" s="124">
        <v>2406808</v>
      </c>
      <c r="J52" s="124">
        <v>183821</v>
      </c>
      <c r="K52" s="124">
        <v>298691</v>
      </c>
      <c r="L52" s="124">
        <v>230906</v>
      </c>
      <c r="M52" s="124">
        <v>1263154</v>
      </c>
      <c r="N52" s="124">
        <v>799331</v>
      </c>
      <c r="O52" s="124">
        <v>1066866</v>
      </c>
      <c r="P52" s="124">
        <v>2494556</v>
      </c>
      <c r="Q52" s="124">
        <v>4952090</v>
      </c>
      <c r="R52" s="124">
        <v>174492</v>
      </c>
      <c r="S52" s="124">
        <v>341632</v>
      </c>
      <c r="T52" s="124">
        <v>2459964</v>
      </c>
      <c r="U52" s="124">
        <v>180673</v>
      </c>
      <c r="V52" s="29"/>
      <c r="W52" s="29"/>
      <c r="X52" s="29"/>
    </row>
    <row r="53" spans="1:24" x14ac:dyDescent="0.25">
      <c r="A53" s="40">
        <v>39</v>
      </c>
      <c r="B53" s="40" t="s">
        <v>25</v>
      </c>
      <c r="C53" s="40" t="s">
        <v>15</v>
      </c>
      <c r="F53" s="38">
        <f>SUM(G53:U53)</f>
        <v>183379</v>
      </c>
      <c r="G53" s="124">
        <v>9435</v>
      </c>
      <c r="H53" s="124">
        <v>1687</v>
      </c>
      <c r="I53" s="124">
        <v>19768</v>
      </c>
      <c r="J53" s="124">
        <v>777</v>
      </c>
      <c r="K53" s="124">
        <v>12428</v>
      </c>
      <c r="L53" s="124">
        <v>9502</v>
      </c>
      <c r="M53" s="124">
        <v>13870</v>
      </c>
      <c r="N53" s="124">
        <v>28394</v>
      </c>
      <c r="O53" s="124">
        <v>9720</v>
      </c>
      <c r="P53" s="124">
        <v>6832</v>
      </c>
      <c r="Q53" s="124">
        <v>39102</v>
      </c>
      <c r="R53" s="124">
        <v>5398</v>
      </c>
      <c r="S53" s="124">
        <v>2844</v>
      </c>
      <c r="T53" s="124">
        <v>14389</v>
      </c>
      <c r="U53" s="124">
        <v>9233</v>
      </c>
      <c r="V53" s="29"/>
      <c r="W53" s="29"/>
      <c r="X53" s="29"/>
    </row>
    <row r="54" spans="1:24" x14ac:dyDescent="0.25">
      <c r="A54" s="40">
        <v>40</v>
      </c>
      <c r="B54" s="40" t="s">
        <v>25</v>
      </c>
      <c r="C54" s="40" t="s">
        <v>16</v>
      </c>
      <c r="F54" s="4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x14ac:dyDescent="0.25">
      <c r="A55" s="40">
        <v>41</v>
      </c>
      <c r="B55" s="40" t="s">
        <v>25</v>
      </c>
      <c r="C55" s="40" t="s">
        <v>17</v>
      </c>
      <c r="F55" s="46"/>
      <c r="G55" s="28">
        <f>G50/G52</f>
        <v>0.39951747991134184</v>
      </c>
      <c r="H55" s="28">
        <f t="shared" ref="H55:U55" si="45">H50/H52</f>
        <v>0.31714502382169174</v>
      </c>
      <c r="I55" s="28">
        <f t="shared" si="45"/>
        <v>0.33350312945610949</v>
      </c>
      <c r="J55" s="28">
        <f t="shared" ref="J55" si="46">J50/J52</f>
        <v>0.37299329238770323</v>
      </c>
      <c r="K55" s="28">
        <f t="shared" si="45"/>
        <v>0.43860712241078575</v>
      </c>
      <c r="L55" s="28">
        <f t="shared" si="45"/>
        <v>0.42782344330593403</v>
      </c>
      <c r="M55" s="28">
        <f t="shared" si="45"/>
        <v>0.45060301435929428</v>
      </c>
      <c r="N55" s="28">
        <f t="shared" si="45"/>
        <v>0.39471883362461857</v>
      </c>
      <c r="O55" s="28">
        <f t="shared" si="45"/>
        <v>0.32594721361445578</v>
      </c>
      <c r="P55" s="28">
        <f t="shared" si="45"/>
        <v>0.3434142188028651</v>
      </c>
      <c r="Q55" s="28">
        <f t="shared" si="45"/>
        <v>0.32020520628663857</v>
      </c>
      <c r="R55" s="28">
        <f t="shared" si="45"/>
        <v>0.3197567796804438</v>
      </c>
      <c r="S55" s="28">
        <f t="shared" si="45"/>
        <v>0.28171834020232295</v>
      </c>
      <c r="T55" s="28">
        <f t="shared" ref="T55" si="47">T50/T52</f>
        <v>0.60776783725290284</v>
      </c>
      <c r="U55" s="28">
        <f t="shared" si="45"/>
        <v>0.46745224798392676</v>
      </c>
      <c r="V55" s="28"/>
      <c r="W55" s="28"/>
      <c r="X55" s="28"/>
    </row>
    <row r="56" spans="1:24" x14ac:dyDescent="0.25">
      <c r="A56" s="40">
        <v>42</v>
      </c>
      <c r="B56" s="40" t="s">
        <v>25</v>
      </c>
      <c r="C56" s="40" t="s">
        <v>18</v>
      </c>
      <c r="F56" s="26">
        <f>F51/F53</f>
        <v>73.816740193806268</v>
      </c>
      <c r="G56" s="29">
        <f>G51/G53</f>
        <v>65.989295177530465</v>
      </c>
      <c r="H56" s="29">
        <f t="shared" ref="H56:U56" si="48">H51/H53</f>
        <v>143.82691167753407</v>
      </c>
      <c r="I56" s="29">
        <f t="shared" si="48"/>
        <v>70.237049777418051</v>
      </c>
      <c r="J56" s="29">
        <f t="shared" ref="J56" si="49">J51/J53</f>
        <v>195.33075933075932</v>
      </c>
      <c r="K56" s="29">
        <f t="shared" si="48"/>
        <v>43.697698744769873</v>
      </c>
      <c r="L56" s="29">
        <f t="shared" si="48"/>
        <v>47.904230688276151</v>
      </c>
      <c r="M56" s="29">
        <f t="shared" si="48"/>
        <v>74.811391492429706</v>
      </c>
      <c r="N56" s="29">
        <f t="shared" si="48"/>
        <v>41.705782911882793</v>
      </c>
      <c r="O56" s="29">
        <f t="shared" si="48"/>
        <v>99.781687242798355</v>
      </c>
      <c r="P56" s="29">
        <f t="shared" si="48"/>
        <v>160.34440866510539</v>
      </c>
      <c r="Q56" s="29">
        <f t="shared" si="48"/>
        <v>74.497314715359835</v>
      </c>
      <c r="R56" s="29">
        <f t="shared" si="48"/>
        <v>53.877361985920714</v>
      </c>
      <c r="S56" s="29">
        <f t="shared" si="48"/>
        <v>72.819268635724328</v>
      </c>
      <c r="T56" s="29">
        <f t="shared" ref="T56" si="50">T51/T53</f>
        <v>146.37000486482731</v>
      </c>
      <c r="U56" s="29">
        <f t="shared" si="48"/>
        <v>35.578576843929383</v>
      </c>
      <c r="V56" s="29"/>
      <c r="W56" s="29"/>
      <c r="X56" s="29"/>
    </row>
    <row r="57" spans="1:24" x14ac:dyDescent="0.25">
      <c r="A57" s="40">
        <v>43</v>
      </c>
      <c r="B57" s="40" t="s">
        <v>25</v>
      </c>
      <c r="C57" s="40" t="s">
        <v>19</v>
      </c>
      <c r="F57" s="39"/>
      <c r="G57" s="39">
        <f>G52/G51</f>
        <v>1.4739298660957358</v>
      </c>
      <c r="H57" s="39">
        <f t="shared" ref="H57:U57" si="51">H52/H51</f>
        <v>2.5</v>
      </c>
      <c r="I57" s="39">
        <f t="shared" si="51"/>
        <v>1.7334545239786063</v>
      </c>
      <c r="J57" s="39">
        <f t="shared" ref="J57" si="52">J52/J51</f>
        <v>1.2111654323590648</v>
      </c>
      <c r="K57" s="39">
        <f t="shared" si="51"/>
        <v>0.54999953965842652</v>
      </c>
      <c r="L57" s="39">
        <f t="shared" si="51"/>
        <v>0.50727834335853916</v>
      </c>
      <c r="M57" s="39">
        <f t="shared" si="51"/>
        <v>1.2173406037196159</v>
      </c>
      <c r="N57" s="39">
        <f t="shared" si="51"/>
        <v>0.67500004222281151</v>
      </c>
      <c r="O57" s="39">
        <f t="shared" si="51"/>
        <v>1.1000002062115029</v>
      </c>
      <c r="P57" s="39">
        <f t="shared" si="51"/>
        <v>2.2771496878517317</v>
      </c>
      <c r="Q57" s="39">
        <f t="shared" si="51"/>
        <v>1.7000000686578827</v>
      </c>
      <c r="R57" s="39">
        <f t="shared" si="51"/>
        <v>0.59997936939105323</v>
      </c>
      <c r="S57" s="39">
        <f t="shared" si="51"/>
        <v>1.6496151580411207</v>
      </c>
      <c r="T57" s="39">
        <f t="shared" ref="T57" si="53">T52/T51</f>
        <v>1.1680086300957495</v>
      </c>
      <c r="U57" s="39">
        <f t="shared" si="51"/>
        <v>0.54999893454125914</v>
      </c>
      <c r="V57" s="39"/>
      <c r="W57" s="39"/>
      <c r="X57" s="39"/>
    </row>
    <row r="58" spans="1:24" x14ac:dyDescent="0.25">
      <c r="A58" s="40">
        <v>44</v>
      </c>
      <c r="B58" s="40" t="s">
        <v>25</v>
      </c>
      <c r="C58" s="40" t="s">
        <v>20</v>
      </c>
      <c r="F58" s="39"/>
      <c r="G58" s="39">
        <f>G50/G51</f>
        <v>0.58886074566862989</v>
      </c>
      <c r="H58" s="39">
        <f t="shared" ref="H58:U58" si="54">H50/H51</f>
        <v>0.79286255955422935</v>
      </c>
      <c r="I58" s="39">
        <f t="shared" si="54"/>
        <v>0.57811250851671581</v>
      </c>
      <c r="J58" s="39">
        <f t="shared" ref="J58" si="55">J50/J51</f>
        <v>0.45175658224178372</v>
      </c>
      <c r="K58" s="39">
        <f t="shared" si="54"/>
        <v>0.2412337154168393</v>
      </c>
      <c r="L58" s="39">
        <f t="shared" si="54"/>
        <v>0.2170255675701801</v>
      </c>
      <c r="M58" s="39">
        <f t="shared" si="54"/>
        <v>0.54853734553802203</v>
      </c>
      <c r="N58" s="39">
        <f t="shared" si="54"/>
        <v>0.26643522936275643</v>
      </c>
      <c r="O58" s="39">
        <f t="shared" si="54"/>
        <v>0.35854200218996618</v>
      </c>
      <c r="P58" s="39">
        <f t="shared" si="54"/>
        <v>0.78200558115079055</v>
      </c>
      <c r="Q58" s="39">
        <f t="shared" si="54"/>
        <v>0.54434887267189702</v>
      </c>
      <c r="R58" s="39">
        <f t="shared" si="54"/>
        <v>0.1918474710311866</v>
      </c>
      <c r="S58" s="39">
        <f t="shared" si="54"/>
        <v>0.46472684429593719</v>
      </c>
      <c r="T58" s="39">
        <f t="shared" ref="T58" si="56">T50/T51</f>
        <v>0.70987807900601962</v>
      </c>
      <c r="U58" s="39">
        <f t="shared" si="54"/>
        <v>0.25709823834007617</v>
      </c>
      <c r="V58" s="39"/>
      <c r="W58" s="39"/>
      <c r="X58" s="39"/>
    </row>
    <row r="59" spans="1:24" x14ac:dyDescent="0.25">
      <c r="A59" s="40">
        <v>45</v>
      </c>
      <c r="B59" s="40" t="s">
        <v>25</v>
      </c>
      <c r="C59" s="40" t="s">
        <v>21</v>
      </c>
      <c r="F59" s="29"/>
      <c r="G59" s="29">
        <f>G50/G46</f>
        <v>72.071948103007671</v>
      </c>
      <c r="H59" s="29">
        <f t="shared" ref="H59:U59" si="57">H50/H46</f>
        <v>175.36645396536008</v>
      </c>
      <c r="I59" s="29">
        <f t="shared" si="57"/>
        <v>80.792954202315045</v>
      </c>
      <c r="J59" s="29">
        <f t="shared" ref="J59" si="58">J50/J46</f>
        <v>71.495307612095928</v>
      </c>
      <c r="K59" s="29">
        <f t="shared" si="57"/>
        <v>20.768547875713381</v>
      </c>
      <c r="L59" s="29">
        <f t="shared" si="57"/>
        <v>20.19358135731807</v>
      </c>
      <c r="M59" s="29">
        <f t="shared" si="57"/>
        <v>68.035022710972981</v>
      </c>
      <c r="N59" s="29">
        <f t="shared" si="57"/>
        <v>20.919705609335633</v>
      </c>
      <c r="O59" s="29">
        <f t="shared" si="57"/>
        <v>47.675075404442005</v>
      </c>
      <c r="P59" s="29">
        <f t="shared" si="57"/>
        <v>147.57381567614127</v>
      </c>
      <c r="Q59" s="29">
        <f t="shared" si="57"/>
        <v>62.391697816250243</v>
      </c>
      <c r="R59" s="29">
        <f t="shared" si="57"/>
        <v>18.817875210792579</v>
      </c>
      <c r="S59" s="29">
        <f t="shared" si="57"/>
        <v>56.217289719626166</v>
      </c>
      <c r="T59" s="29">
        <f t="shared" ref="T59" si="59">T50/T46</f>
        <v>105.16931626336522</v>
      </c>
      <c r="U59" s="29">
        <f t="shared" si="57"/>
        <v>20.967229394240317</v>
      </c>
      <c r="V59" s="29"/>
      <c r="W59" s="29"/>
      <c r="X59" s="29"/>
    </row>
    <row r="60" spans="1:24" x14ac:dyDescent="0.25">
      <c r="K60" s="27"/>
      <c r="L60" s="27"/>
      <c r="M60" s="27"/>
      <c r="N60" s="27"/>
    </row>
    <row r="61" spans="1:24" x14ac:dyDescent="0.25">
      <c r="F61" s="45"/>
      <c r="K61" s="27"/>
      <c r="L61" s="27"/>
      <c r="M61" s="27"/>
      <c r="N61" s="27"/>
    </row>
    <row r="62" spans="1:24" x14ac:dyDescent="0.25">
      <c r="F62" s="45"/>
    </row>
    <row r="68" spans="9:14" x14ac:dyDescent="0.25">
      <c r="L68" s="41"/>
    </row>
    <row r="72" spans="9:14" x14ac:dyDescent="0.25">
      <c r="I72" s="43"/>
      <c r="J72" s="43"/>
      <c r="K72" s="28"/>
      <c r="L72" s="28"/>
      <c r="M72" s="28"/>
      <c r="N72" s="28"/>
    </row>
    <row r="73" spans="9:14" x14ac:dyDescent="0.25">
      <c r="I73" s="43"/>
      <c r="J73" s="43"/>
      <c r="K73" s="28"/>
      <c r="L73" s="28"/>
      <c r="M73" s="28"/>
      <c r="N73" s="28"/>
    </row>
    <row r="74" spans="9:14" x14ac:dyDescent="0.25">
      <c r="I74" s="29"/>
      <c r="J74" s="29"/>
      <c r="K74" s="29"/>
      <c r="L74" s="29"/>
      <c r="M74" s="29"/>
      <c r="N74" s="29"/>
    </row>
    <row r="75" spans="9:14" x14ac:dyDescent="0.25">
      <c r="I75" s="29"/>
      <c r="J75" s="29"/>
      <c r="K75" s="29"/>
      <c r="L75" s="29"/>
      <c r="M75" s="29"/>
      <c r="N75" s="29"/>
    </row>
    <row r="79" spans="9:14" x14ac:dyDescent="0.25">
      <c r="I79" s="29"/>
      <c r="J79" s="29"/>
      <c r="K79" s="29"/>
      <c r="L79" s="31"/>
      <c r="M79" s="29"/>
      <c r="N79" s="29"/>
    </row>
    <row r="81" spans="12:14" x14ac:dyDescent="0.25">
      <c r="L81" s="41"/>
      <c r="M81" s="41"/>
      <c r="N81" s="41"/>
    </row>
    <row r="90" spans="12:14" x14ac:dyDescent="0.25">
      <c r="L90" s="41"/>
    </row>
    <row r="94" spans="12:14" x14ac:dyDescent="0.25">
      <c r="L94" s="41"/>
      <c r="M94" s="41"/>
      <c r="N94" s="41"/>
    </row>
    <row r="106" spans="12:12" x14ac:dyDescent="0.25">
      <c r="L106" s="41"/>
    </row>
    <row r="110" spans="12:12" x14ac:dyDescent="0.25">
      <c r="L110" s="41"/>
    </row>
  </sheetData>
  <sheetProtection algorithmName="SHA-512" hashValue="HlN1eWuD960VURGuzznCsCtHAEwLkT7l2XRbLGSHkmXDUDuzMI2Z8pEP8vkN9+V07/KTUqHNkYlhAU/6Xr9GGA==" saltValue="COCF7DiSR7MvFT0OQ/moTQ==" spinCount="100000" sheet="1" objects="1" scenarios="1"/>
  <mergeCells count="2">
    <mergeCell ref="L5:M5"/>
    <mergeCell ref="F5:H5"/>
  </mergeCells>
  <pageMargins left="0.2" right="0.2" top="0.25" bottom="0.25" header="0.3" footer="0.3"/>
  <pageSetup scale="39" fitToWidth="0" orientation="landscape" verticalDpi="598" r:id="rId1"/>
  <ignoredErrors>
    <ignoredError sqref="G34 G50 H34 H50 U34 U50 K50:S50 K34:S34 I34 I50" formulaRange="1"/>
    <ignoredError sqref="G15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zoomScaleNormal="100" workbookViewId="0">
      <selection activeCell="H32" sqref="H32"/>
    </sheetView>
  </sheetViews>
  <sheetFormatPr defaultColWidth="9.109375" defaultRowHeight="13.2" x14ac:dyDescent="0.25"/>
  <cols>
    <col min="1" max="1" width="4.33203125" style="23" customWidth="1"/>
    <col min="2" max="2" width="1.5546875" style="23" bestFit="1" customWidth="1"/>
    <col min="3" max="4" width="9.109375" style="23"/>
    <col min="5" max="5" width="12.44140625" style="23" customWidth="1"/>
    <col min="6" max="6" width="11" style="21" customWidth="1"/>
    <col min="7" max="7" width="11.109375" style="23" customWidth="1"/>
    <col min="8" max="8" width="10.88671875" style="25" customWidth="1"/>
    <col min="9" max="9" width="10.88671875" style="23" bestFit="1" customWidth="1"/>
    <col min="10" max="10" width="10.88671875" style="23" customWidth="1"/>
    <col min="11" max="13" width="9.88671875" style="23" customWidth="1"/>
    <col min="14" max="17" width="9.88671875" style="23" bestFit="1" customWidth="1"/>
    <col min="18" max="18" width="9.88671875" style="23" customWidth="1"/>
    <col min="19" max="20" width="10.6640625" style="25" customWidth="1"/>
    <col min="21" max="22" width="9.88671875" style="23" bestFit="1" customWidth="1"/>
    <col min="23" max="16384" width="9.109375" style="23"/>
  </cols>
  <sheetData>
    <row r="1" spans="1:22" x14ac:dyDescent="0.25">
      <c r="L1" s="21"/>
      <c r="M1" s="21"/>
      <c r="P1" s="21"/>
    </row>
    <row r="2" spans="1:22" x14ac:dyDescent="0.25">
      <c r="I2" s="25"/>
      <c r="J2" s="25"/>
      <c r="K2" s="21"/>
      <c r="L2" s="21"/>
      <c r="M2" s="21" t="s">
        <v>51</v>
      </c>
      <c r="P2" s="21"/>
      <c r="U2" s="21" t="s">
        <v>51</v>
      </c>
    </row>
    <row r="3" spans="1:22" x14ac:dyDescent="0.25">
      <c r="I3" s="25"/>
      <c r="J3" s="25"/>
      <c r="K3" s="21"/>
      <c r="M3" s="21" t="s">
        <v>703</v>
      </c>
      <c r="P3" s="21"/>
      <c r="U3" s="21" t="s">
        <v>703</v>
      </c>
    </row>
    <row r="4" spans="1:22" x14ac:dyDescent="0.25">
      <c r="I4" s="25"/>
      <c r="J4" s="25"/>
      <c r="K4" s="21"/>
      <c r="M4" s="21" t="s">
        <v>328</v>
      </c>
      <c r="P4" s="21"/>
      <c r="U4" s="21" t="s">
        <v>329</v>
      </c>
    </row>
    <row r="5" spans="1:22" x14ac:dyDescent="0.25">
      <c r="I5" s="25"/>
      <c r="J5" s="25"/>
      <c r="K5" s="21"/>
    </row>
    <row r="6" spans="1:22" x14ac:dyDescent="0.25">
      <c r="A6" s="23" t="s">
        <v>286</v>
      </c>
      <c r="G6" s="24" t="str">
        <f>'Appendix D-135 2019'!Q5</f>
        <v>Year Ended September 30, 2019</v>
      </c>
      <c r="O6" s="23" t="str">
        <f>G6</f>
        <v>Year Ended September 30, 2019</v>
      </c>
      <c r="R6" s="24"/>
      <c r="S6" s="24"/>
      <c r="T6" s="24"/>
      <c r="U6" s="24"/>
    </row>
    <row r="9" spans="1:22" x14ac:dyDescent="0.25">
      <c r="F9" s="37"/>
      <c r="G9" s="40"/>
      <c r="H9" s="27"/>
      <c r="O9" s="40"/>
      <c r="P9" s="40"/>
      <c r="Q9" s="40"/>
      <c r="R9" s="40"/>
      <c r="S9" s="27"/>
      <c r="T9" s="27"/>
      <c r="U9" s="40"/>
      <c r="V9" s="40"/>
    </row>
    <row r="10" spans="1:22" s="21" customFormat="1" x14ac:dyDescent="0.25">
      <c r="C10" s="24" t="s">
        <v>32</v>
      </c>
      <c r="F10" s="37"/>
      <c r="G10" s="140" t="s">
        <v>318</v>
      </c>
      <c r="H10" s="140" t="s">
        <v>44</v>
      </c>
      <c r="I10" s="140" t="s">
        <v>44</v>
      </c>
      <c r="J10" s="140" t="s">
        <v>699</v>
      </c>
      <c r="K10" s="140" t="s">
        <v>46</v>
      </c>
      <c r="L10" s="140" t="s">
        <v>46</v>
      </c>
      <c r="M10" s="140" t="s">
        <v>46</v>
      </c>
      <c r="N10" s="140" t="s">
        <v>43</v>
      </c>
      <c r="O10" s="140" t="s">
        <v>43</v>
      </c>
      <c r="P10" s="140" t="s">
        <v>43</v>
      </c>
      <c r="Q10" s="140" t="s">
        <v>43</v>
      </c>
      <c r="R10" s="140" t="s">
        <v>395</v>
      </c>
      <c r="S10" s="140" t="s">
        <v>395</v>
      </c>
      <c r="T10" s="140" t="s">
        <v>45</v>
      </c>
      <c r="U10" s="140" t="s">
        <v>691</v>
      </c>
      <c r="V10" s="18"/>
    </row>
    <row r="11" spans="1:22" s="22" customFormat="1" x14ac:dyDescent="0.25">
      <c r="C11" s="47" t="s">
        <v>4</v>
      </c>
      <c r="F11" s="19"/>
      <c r="G11" s="138" t="s">
        <v>50</v>
      </c>
      <c r="H11" s="138" t="s">
        <v>27</v>
      </c>
      <c r="I11" s="138" t="s">
        <v>50</v>
      </c>
      <c r="J11" s="138" t="s">
        <v>50</v>
      </c>
      <c r="K11" s="138" t="s">
        <v>339</v>
      </c>
      <c r="L11" s="138" t="s">
        <v>48</v>
      </c>
      <c r="M11" s="138" t="s">
        <v>50</v>
      </c>
      <c r="N11" s="138" t="s">
        <v>48</v>
      </c>
      <c r="O11" s="138" t="s">
        <v>49</v>
      </c>
      <c r="P11" s="138" t="s">
        <v>27</v>
      </c>
      <c r="Q11" s="138" t="s">
        <v>50</v>
      </c>
      <c r="R11" s="138" t="s">
        <v>48</v>
      </c>
      <c r="S11" s="138" t="s">
        <v>50</v>
      </c>
      <c r="T11" s="138" t="s">
        <v>50</v>
      </c>
      <c r="U11" s="138" t="s">
        <v>48</v>
      </c>
      <c r="V11" s="19"/>
    </row>
    <row r="12" spans="1:22" s="48" customFormat="1" x14ac:dyDescent="0.25">
      <c r="C12" s="49" t="s">
        <v>8</v>
      </c>
      <c r="F12" s="20" t="s">
        <v>28</v>
      </c>
      <c r="G12" s="139">
        <v>415</v>
      </c>
      <c r="H12" s="139">
        <v>405</v>
      </c>
      <c r="I12" s="139">
        <v>415</v>
      </c>
      <c r="J12" s="139">
        <v>416</v>
      </c>
      <c r="K12" s="139">
        <v>26</v>
      </c>
      <c r="L12" s="139">
        <v>35</v>
      </c>
      <c r="M12" s="139">
        <v>416</v>
      </c>
      <c r="N12" s="139">
        <v>35</v>
      </c>
      <c r="O12" s="139">
        <v>194</v>
      </c>
      <c r="P12" s="139">
        <v>405</v>
      </c>
      <c r="Q12" s="139">
        <v>416</v>
      </c>
      <c r="R12" s="139">
        <v>35</v>
      </c>
      <c r="S12" s="139">
        <v>416</v>
      </c>
      <c r="T12" s="139">
        <v>416</v>
      </c>
      <c r="U12" s="139">
        <v>35</v>
      </c>
      <c r="V12" s="20"/>
    </row>
    <row r="13" spans="1:22" x14ac:dyDescent="0.25">
      <c r="A13" s="23">
        <v>1</v>
      </c>
      <c r="B13" s="23" t="s">
        <v>25</v>
      </c>
      <c r="C13" s="23" t="s">
        <v>33</v>
      </c>
      <c r="F13" s="25"/>
      <c r="G13" s="131">
        <v>802549</v>
      </c>
      <c r="H13" s="132">
        <v>741457</v>
      </c>
      <c r="I13" s="132">
        <v>3005627</v>
      </c>
      <c r="J13" s="132">
        <v>130470</v>
      </c>
      <c r="K13" s="132">
        <v>614305</v>
      </c>
      <c r="L13" s="132">
        <v>537958</v>
      </c>
      <c r="M13" s="132">
        <v>3359412</v>
      </c>
      <c r="N13" s="132">
        <v>1837961</v>
      </c>
      <c r="O13" s="131">
        <v>1777943</v>
      </c>
      <c r="P13" s="132">
        <v>4938057</v>
      </c>
      <c r="Q13" s="132">
        <v>7064698</v>
      </c>
      <c r="R13" s="131">
        <v>354638</v>
      </c>
      <c r="S13" s="132">
        <v>722367</v>
      </c>
      <c r="T13" s="132">
        <v>2320210</v>
      </c>
      <c r="U13" s="132">
        <v>529508</v>
      </c>
      <c r="V13" s="25"/>
    </row>
    <row r="14" spans="1:22" x14ac:dyDescent="0.25">
      <c r="A14" s="23">
        <f>A13+1</f>
        <v>2</v>
      </c>
      <c r="B14" s="23" t="s">
        <v>25</v>
      </c>
      <c r="C14" s="23" t="s">
        <v>34</v>
      </c>
      <c r="F14" s="48"/>
      <c r="G14" s="133">
        <v>272996</v>
      </c>
      <c r="H14" s="134">
        <v>188637</v>
      </c>
      <c r="I14" s="134">
        <v>764314</v>
      </c>
      <c r="J14" s="134">
        <v>59413</v>
      </c>
      <c r="K14" s="134">
        <v>100043</v>
      </c>
      <c r="L14" s="134">
        <v>87771</v>
      </c>
      <c r="M14" s="134">
        <v>700582</v>
      </c>
      <c r="N14" s="134">
        <v>221853</v>
      </c>
      <c r="O14" s="133">
        <v>231284</v>
      </c>
      <c r="P14" s="134">
        <v>1140335</v>
      </c>
      <c r="Q14" s="134">
        <v>1214656</v>
      </c>
      <c r="R14" s="133">
        <v>53504</v>
      </c>
      <c r="S14" s="134">
        <v>134967</v>
      </c>
      <c r="T14" s="134">
        <v>811526</v>
      </c>
      <c r="U14" s="134">
        <v>101689</v>
      </c>
      <c r="V14" s="26"/>
    </row>
    <row r="15" spans="1:22" x14ac:dyDescent="0.25">
      <c r="A15" s="23">
        <f t="shared" ref="A15:A29" si="0">A14+1</f>
        <v>3</v>
      </c>
      <c r="B15" s="23" t="s">
        <v>25</v>
      </c>
      <c r="C15" s="23" t="s">
        <v>41</v>
      </c>
      <c r="F15" s="48"/>
      <c r="G15" s="133">
        <v>5814</v>
      </c>
      <c r="H15" s="134">
        <v>1602</v>
      </c>
      <c r="I15" s="134">
        <v>12952</v>
      </c>
      <c r="J15" s="134">
        <v>1354</v>
      </c>
      <c r="K15" s="134">
        <v>6582</v>
      </c>
      <c r="L15" s="134">
        <v>5591</v>
      </c>
      <c r="M15" s="134">
        <v>13929</v>
      </c>
      <c r="N15" s="133">
        <v>17331</v>
      </c>
      <c r="O15" s="133">
        <v>7655</v>
      </c>
      <c r="P15" s="133">
        <v>10375</v>
      </c>
      <c r="Q15" s="133">
        <v>27861</v>
      </c>
      <c r="R15" s="133">
        <v>3146</v>
      </c>
      <c r="S15" s="134">
        <v>1928</v>
      </c>
      <c r="T15" s="134">
        <v>16267</v>
      </c>
      <c r="U15" s="134">
        <v>7263</v>
      </c>
      <c r="V15" s="26"/>
    </row>
    <row r="16" spans="1:22" x14ac:dyDescent="0.25">
      <c r="F16" s="48"/>
      <c r="G16" s="97"/>
      <c r="H16" s="26"/>
      <c r="I16" s="26"/>
      <c r="J16" s="26"/>
      <c r="K16" s="26"/>
      <c r="L16" s="26"/>
      <c r="M16" s="26"/>
      <c r="N16" s="177"/>
      <c r="O16" s="177"/>
      <c r="P16" s="177"/>
      <c r="Q16" s="177"/>
      <c r="R16" s="97"/>
      <c r="S16" s="26"/>
      <c r="T16" s="26"/>
      <c r="U16" s="26"/>
      <c r="V16" s="26"/>
    </row>
    <row r="17" spans="1:23" x14ac:dyDescent="0.25">
      <c r="A17" s="23">
        <f>A15+1</f>
        <v>4</v>
      </c>
      <c r="B17" s="23" t="s">
        <v>25</v>
      </c>
      <c r="C17" s="23" t="s">
        <v>40</v>
      </c>
      <c r="F17" s="48"/>
      <c r="G17" s="126">
        <v>5812</v>
      </c>
      <c r="H17" s="124">
        <v>1478</v>
      </c>
      <c r="I17" s="124">
        <v>12224</v>
      </c>
      <c r="J17" s="124">
        <v>1354</v>
      </c>
      <c r="K17" s="124">
        <v>6808</v>
      </c>
      <c r="L17" s="124">
        <v>5631</v>
      </c>
      <c r="M17" s="124">
        <v>14220</v>
      </c>
      <c r="N17" s="124">
        <v>17317</v>
      </c>
      <c r="O17" s="126">
        <v>7653</v>
      </c>
      <c r="P17" s="126">
        <v>10361</v>
      </c>
      <c r="Q17" s="124">
        <v>27831</v>
      </c>
      <c r="R17" s="126">
        <v>3081</v>
      </c>
      <c r="S17" s="124">
        <v>1836</v>
      </c>
      <c r="T17" s="124">
        <v>15450</v>
      </c>
      <c r="U17" s="124">
        <v>5397</v>
      </c>
      <c r="V17" s="26"/>
    </row>
    <row r="18" spans="1:23" x14ac:dyDescent="0.25">
      <c r="A18" s="23">
        <f t="shared" si="0"/>
        <v>5</v>
      </c>
      <c r="B18" s="23" t="s">
        <v>25</v>
      </c>
      <c r="C18" s="23" t="s">
        <v>296</v>
      </c>
      <c r="F18" s="48"/>
      <c r="G18" s="126">
        <v>5087</v>
      </c>
      <c r="H18" s="124">
        <v>1097</v>
      </c>
      <c r="I18" s="124">
        <v>9935</v>
      </c>
      <c r="J18" s="124">
        <v>959</v>
      </c>
      <c r="K18" s="124">
        <v>6308</v>
      </c>
      <c r="L18" s="124">
        <v>4892</v>
      </c>
      <c r="M18" s="124">
        <v>8366</v>
      </c>
      <c r="N18" s="124">
        <v>15082</v>
      </c>
      <c r="O18" s="124">
        <v>7294</v>
      </c>
      <c r="P18" s="124">
        <v>5805</v>
      </c>
      <c r="Q18" s="124">
        <v>25415</v>
      </c>
      <c r="R18" s="126">
        <v>2965</v>
      </c>
      <c r="S18" s="124">
        <v>1712</v>
      </c>
      <c r="T18" s="124">
        <v>14216</v>
      </c>
      <c r="U18" s="124">
        <v>4028</v>
      </c>
      <c r="V18" s="26"/>
    </row>
    <row r="19" spans="1:23" s="50" customFormat="1" x14ac:dyDescent="0.25">
      <c r="A19" s="23">
        <f t="shared" si="0"/>
        <v>6</v>
      </c>
      <c r="B19" s="23" t="s">
        <v>25</v>
      </c>
      <c r="C19" s="50" t="s">
        <v>42</v>
      </c>
      <c r="F19" s="48">
        <f>SUM(G19:U19)</f>
        <v>2042609</v>
      </c>
      <c r="G19" s="135">
        <v>43140</v>
      </c>
      <c r="H19" s="127">
        <v>68299</v>
      </c>
      <c r="I19" s="127">
        <v>236616</v>
      </c>
      <c r="J19" s="127">
        <v>25224</v>
      </c>
      <c r="K19" s="127">
        <v>41347</v>
      </c>
      <c r="L19" s="127">
        <v>30836</v>
      </c>
      <c r="M19" s="127">
        <v>226175</v>
      </c>
      <c r="N19" s="127">
        <v>82401</v>
      </c>
      <c r="O19" s="127">
        <v>89790</v>
      </c>
      <c r="P19" s="127">
        <v>381933</v>
      </c>
      <c r="Q19" s="127">
        <v>471921</v>
      </c>
      <c r="R19" s="135">
        <v>41291</v>
      </c>
      <c r="S19" s="127">
        <v>77254</v>
      </c>
      <c r="T19" s="127">
        <v>198744</v>
      </c>
      <c r="U19" s="127">
        <v>27638</v>
      </c>
      <c r="V19" s="51"/>
    </row>
    <row r="20" spans="1:23" x14ac:dyDescent="0.25">
      <c r="A20" s="23">
        <f t="shared" si="0"/>
        <v>7</v>
      </c>
      <c r="B20" s="23" t="s">
        <v>25</v>
      </c>
      <c r="C20" s="23" t="s">
        <v>163</v>
      </c>
      <c r="F20" s="48"/>
      <c r="G20" s="124">
        <v>366630</v>
      </c>
      <c r="H20" s="124">
        <v>192376</v>
      </c>
      <c r="I20" s="124">
        <v>802678</v>
      </c>
      <c r="J20" s="124">
        <v>68563</v>
      </c>
      <c r="K20" s="124">
        <v>131008</v>
      </c>
      <c r="L20" s="124">
        <v>98787</v>
      </c>
      <c r="M20" s="124">
        <v>569181</v>
      </c>
      <c r="N20" s="124">
        <v>315511</v>
      </c>
      <c r="O20" s="124">
        <v>347742</v>
      </c>
      <c r="P20" s="124">
        <v>856666</v>
      </c>
      <c r="Q20" s="124">
        <v>1585686</v>
      </c>
      <c r="R20" s="124">
        <v>55795</v>
      </c>
      <c r="S20" s="124">
        <v>96243</v>
      </c>
      <c r="T20" s="124">
        <v>1495087</v>
      </c>
      <c r="U20" s="124">
        <v>84456</v>
      </c>
      <c r="V20" s="26"/>
    </row>
    <row r="21" spans="1:23" x14ac:dyDescent="0.25">
      <c r="F21" s="4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3" x14ac:dyDescent="0.25">
      <c r="F22" s="48"/>
      <c r="G22" s="26"/>
      <c r="H22" s="26"/>
      <c r="I22" s="26"/>
      <c r="J22" s="26"/>
      <c r="K22" s="26"/>
      <c r="L22" s="26"/>
      <c r="M22" s="26"/>
      <c r="N22" s="26">
        <f>+N14/N15</f>
        <v>12.800934741215164</v>
      </c>
      <c r="O22" s="26">
        <f t="shared" ref="O22:Q22" si="1">+O14/O15</f>
        <v>30.213455258001307</v>
      </c>
      <c r="P22" s="26">
        <f t="shared" si="1"/>
        <v>109.91180722891566</v>
      </c>
      <c r="Q22" s="26">
        <f t="shared" si="1"/>
        <v>43.596999389828078</v>
      </c>
      <c r="R22" s="26"/>
      <c r="S22" s="26"/>
      <c r="T22" s="26"/>
      <c r="U22" s="26"/>
      <c r="V22" s="26"/>
    </row>
    <row r="23" spans="1:23" x14ac:dyDescent="0.25">
      <c r="A23" s="23">
        <f>A20+1</f>
        <v>8</v>
      </c>
      <c r="B23" s="23" t="s">
        <v>25</v>
      </c>
      <c r="C23" s="23" t="s">
        <v>35</v>
      </c>
      <c r="F23" s="52"/>
      <c r="G23" s="52">
        <f>G13/G14</f>
        <v>2.9397830004835237</v>
      </c>
      <c r="H23" s="52">
        <f t="shared" ref="H23:U23" si="2">H13/H14</f>
        <v>3.9306021618240323</v>
      </c>
      <c r="I23" s="52">
        <f t="shared" si="2"/>
        <v>3.9324505373445993</v>
      </c>
      <c r="J23" s="52">
        <f t="shared" ref="J23" si="3">J13/J14</f>
        <v>2.1959840438961171</v>
      </c>
      <c r="K23" s="52">
        <f t="shared" si="2"/>
        <v>6.1404096238617392</v>
      </c>
      <c r="L23" s="52">
        <f t="shared" si="2"/>
        <v>6.1291087033302576</v>
      </c>
      <c r="M23" s="52">
        <f t="shared" si="2"/>
        <v>4.795173156033127</v>
      </c>
      <c r="N23" s="52">
        <f t="shared" si="2"/>
        <v>8.2845893451970447</v>
      </c>
      <c r="O23" s="52">
        <f t="shared" si="2"/>
        <v>7.6872719254250184</v>
      </c>
      <c r="P23" s="52">
        <f t="shared" si="2"/>
        <v>4.3303564303472228</v>
      </c>
      <c r="Q23" s="52">
        <f t="shared" si="2"/>
        <v>5.8162129854049214</v>
      </c>
      <c r="R23" s="52">
        <f t="shared" si="2"/>
        <v>6.6282520933014357</v>
      </c>
      <c r="S23" s="52">
        <f t="shared" si="2"/>
        <v>5.3521749761052702</v>
      </c>
      <c r="T23" s="52">
        <f t="shared" ref="T23" si="4">T13/T14</f>
        <v>2.8590704425982656</v>
      </c>
      <c r="U23" s="52">
        <f t="shared" si="2"/>
        <v>5.2071315481517173</v>
      </c>
      <c r="V23" s="52"/>
    </row>
    <row r="24" spans="1:23" x14ac:dyDescent="0.25">
      <c r="A24" s="23">
        <f t="shared" si="0"/>
        <v>9</v>
      </c>
      <c r="B24" s="23" t="s">
        <v>25</v>
      </c>
      <c r="C24" s="23" t="s">
        <v>52</v>
      </c>
      <c r="F24" s="26"/>
      <c r="G24" s="58">
        <f>G14/G17</f>
        <v>46.971094287680664</v>
      </c>
      <c r="H24" s="58">
        <f t="shared" ref="H24:U24" si="5">H14/H17</f>
        <v>127.62990527740189</v>
      </c>
      <c r="I24" s="58">
        <f t="shared" si="5"/>
        <v>62.525687172774866</v>
      </c>
      <c r="J24" s="58">
        <f t="shared" ref="J24" si="6">J14/J17</f>
        <v>43.879615952732642</v>
      </c>
      <c r="K24" s="58">
        <f t="shared" si="5"/>
        <v>14.694917743830787</v>
      </c>
      <c r="L24" s="58">
        <f t="shared" si="5"/>
        <v>15.587107085775173</v>
      </c>
      <c r="M24" s="58">
        <f t="shared" si="5"/>
        <v>49.26736990154712</v>
      </c>
      <c r="N24" s="58">
        <f t="shared" si="5"/>
        <v>12.811283709649478</v>
      </c>
      <c r="O24" s="58">
        <f t="shared" si="5"/>
        <v>30.221351104142165</v>
      </c>
      <c r="P24" s="58">
        <f t="shared" si="5"/>
        <v>110.0603223627063</v>
      </c>
      <c r="Q24" s="58">
        <f t="shared" si="5"/>
        <v>43.643994107290432</v>
      </c>
      <c r="R24" s="58">
        <f t="shared" si="5"/>
        <v>17.365790327815645</v>
      </c>
      <c r="S24" s="58">
        <f t="shared" si="5"/>
        <v>73.511437908496731</v>
      </c>
      <c r="T24" s="58">
        <f t="shared" ref="T24" si="7">T14/T17</f>
        <v>52.525954692556631</v>
      </c>
      <c r="U24" s="58">
        <f t="shared" si="5"/>
        <v>18.841763942931259</v>
      </c>
      <c r="V24" s="58"/>
      <c r="W24" s="63"/>
    </row>
    <row r="25" spans="1:23" x14ac:dyDescent="0.25">
      <c r="A25" s="23">
        <f t="shared" si="0"/>
        <v>10</v>
      </c>
      <c r="B25" s="23" t="s">
        <v>25</v>
      </c>
      <c r="C25" s="23" t="s">
        <v>287</v>
      </c>
      <c r="F25" s="52"/>
      <c r="G25" s="52">
        <f>G13/G17</f>
        <v>138.08482450103236</v>
      </c>
      <c r="H25" s="52">
        <f t="shared" ref="H25:U25" si="8">H13/H17</f>
        <v>501.66238159675237</v>
      </c>
      <c r="I25" s="52">
        <f t="shared" si="8"/>
        <v>245.87917212041884</v>
      </c>
      <c r="J25" s="52">
        <f t="shared" ref="J25" si="9">J13/J17</f>
        <v>96.3589364844904</v>
      </c>
      <c r="K25" s="52">
        <f t="shared" si="8"/>
        <v>90.232814336075208</v>
      </c>
      <c r="L25" s="52">
        <f t="shared" si="8"/>
        <v>95.535073699165338</v>
      </c>
      <c r="M25" s="52">
        <f t="shared" si="8"/>
        <v>236.24556962025318</v>
      </c>
      <c r="N25" s="52">
        <f t="shared" si="8"/>
        <v>106.13622451925853</v>
      </c>
      <c r="O25" s="52">
        <f t="shared" si="8"/>
        <v>232.31974389128447</v>
      </c>
      <c r="P25" s="52">
        <f t="shared" si="8"/>
        <v>476.60042466943344</v>
      </c>
      <c r="Q25" s="52">
        <f t="shared" si="8"/>
        <v>253.84276526175847</v>
      </c>
      <c r="R25" s="52">
        <f t="shared" si="8"/>
        <v>115.10483609217786</v>
      </c>
      <c r="S25" s="52">
        <f t="shared" si="8"/>
        <v>393.44607843137254</v>
      </c>
      <c r="T25" s="52">
        <f t="shared" ref="T25" si="10">T13/T17</f>
        <v>150.17540453074434</v>
      </c>
      <c r="U25" s="52">
        <f t="shared" si="8"/>
        <v>98.111543450064858</v>
      </c>
      <c r="V25" s="52"/>
    </row>
    <row r="26" spans="1:23" x14ac:dyDescent="0.25">
      <c r="A26" s="23">
        <f t="shared" si="0"/>
        <v>11</v>
      </c>
      <c r="B26" s="23" t="s">
        <v>25</v>
      </c>
      <c r="C26" s="23" t="s">
        <v>36</v>
      </c>
      <c r="F26" s="53"/>
      <c r="G26" s="25">
        <f>G13*G18/G17</f>
        <v>702437.50223675161</v>
      </c>
      <c r="H26" s="25">
        <f t="shared" ref="H26:U26" si="11">H13*H18/H17</f>
        <v>550323.63261163735</v>
      </c>
      <c r="I26" s="25">
        <f t="shared" si="11"/>
        <v>2442809.5750163612</v>
      </c>
      <c r="J26" s="25">
        <f t="shared" ref="J26" si="12">J13*J18/J17</f>
        <v>92408.220088626287</v>
      </c>
      <c r="K26" s="25">
        <f t="shared" si="11"/>
        <v>569188.59283196239</v>
      </c>
      <c r="L26" s="25">
        <f t="shared" si="11"/>
        <v>467357.58053631679</v>
      </c>
      <c r="M26" s="25">
        <f t="shared" si="11"/>
        <v>1976430.4354430379</v>
      </c>
      <c r="N26" s="25">
        <f t="shared" si="11"/>
        <v>1600746.5381994571</v>
      </c>
      <c r="O26" s="25">
        <f t="shared" si="11"/>
        <v>1694540.211943029</v>
      </c>
      <c r="P26" s="25">
        <f t="shared" si="11"/>
        <v>2766665.465206061</v>
      </c>
      <c r="Q26" s="25">
        <f t="shared" si="11"/>
        <v>6451413.8791275918</v>
      </c>
      <c r="R26" s="25">
        <f t="shared" si="11"/>
        <v>341285.83901330736</v>
      </c>
      <c r="S26" s="25">
        <f t="shared" si="11"/>
        <v>673579.68627450976</v>
      </c>
      <c r="T26" s="25">
        <f t="shared" ref="T26" si="13">T13*T18/T17</f>
        <v>2134893.5508090616</v>
      </c>
      <c r="U26" s="25">
        <f t="shared" si="11"/>
        <v>395193.29701686121</v>
      </c>
      <c r="V26" s="25"/>
    </row>
    <row r="27" spans="1:23" x14ac:dyDescent="0.25">
      <c r="A27" s="23">
        <f t="shared" si="0"/>
        <v>12</v>
      </c>
      <c r="B27" s="23" t="s">
        <v>25</v>
      </c>
      <c r="C27" s="23" t="s">
        <v>37</v>
      </c>
      <c r="F27" s="54"/>
      <c r="G27" s="54">
        <f>G26/G20</f>
        <v>1.9159302354874168</v>
      </c>
      <c r="H27" s="54">
        <f t="shared" ref="H27:U27" si="14">H26/H20</f>
        <v>2.8606667807399955</v>
      </c>
      <c r="I27" s="54">
        <f t="shared" si="14"/>
        <v>3.0433244402068591</v>
      </c>
      <c r="J27" s="54">
        <f t="shared" ref="J27" si="15">J26/J20</f>
        <v>1.3477855415986215</v>
      </c>
      <c r="K27" s="54">
        <f t="shared" si="14"/>
        <v>4.3446857659987357</v>
      </c>
      <c r="L27" s="54">
        <f t="shared" si="14"/>
        <v>4.7309623790206885</v>
      </c>
      <c r="M27" s="54">
        <f t="shared" si="14"/>
        <v>3.4724111230751515</v>
      </c>
      <c r="N27" s="54">
        <f t="shared" si="14"/>
        <v>5.0735046898506138</v>
      </c>
      <c r="O27" s="54">
        <f t="shared" si="14"/>
        <v>4.8729811525298325</v>
      </c>
      <c r="P27" s="54">
        <f t="shared" si="14"/>
        <v>3.229573095239056</v>
      </c>
      <c r="Q27" s="54">
        <f t="shared" si="14"/>
        <v>4.0685317768635096</v>
      </c>
      <c r="R27" s="54">
        <f t="shared" si="14"/>
        <v>6.1167817727987694</v>
      </c>
      <c r="S27" s="54">
        <f t="shared" si="14"/>
        <v>6.9987395059849522</v>
      </c>
      <c r="T27" s="54">
        <f t="shared" ref="T27" si="16">T26/T20</f>
        <v>1.4279393445391884</v>
      </c>
      <c r="U27" s="54">
        <f t="shared" si="14"/>
        <v>4.679280300000725</v>
      </c>
      <c r="V27" s="54"/>
    </row>
    <row r="28" spans="1:23" x14ac:dyDescent="0.25">
      <c r="A28" s="23">
        <f t="shared" si="0"/>
        <v>13</v>
      </c>
      <c r="B28" s="23" t="s">
        <v>25</v>
      </c>
      <c r="C28" s="23" t="s">
        <v>38</v>
      </c>
      <c r="F28" s="55">
        <f>SUM(G28:U28)</f>
        <v>0.99999999999999989</v>
      </c>
      <c r="G28" s="56">
        <f>G19/$F19</f>
        <v>2.1120047938690174E-2</v>
      </c>
      <c r="H28" s="56">
        <f t="shared" ref="H28:U28" si="17">H19/$F19</f>
        <v>3.3437138483184983E-2</v>
      </c>
      <c r="I28" s="56">
        <f t="shared" si="17"/>
        <v>0.11584008491101332</v>
      </c>
      <c r="J28" s="56">
        <f t="shared" ref="J28" si="18">J19/$F19</f>
        <v>1.2348912591690334E-2</v>
      </c>
      <c r="K28" s="56">
        <f t="shared" si="17"/>
        <v>2.0242249006050594E-2</v>
      </c>
      <c r="L28" s="56">
        <f t="shared" si="17"/>
        <v>1.5096379189556102E-2</v>
      </c>
      <c r="M28" s="56">
        <f t="shared" si="17"/>
        <v>0.11072848499149862</v>
      </c>
      <c r="N28" s="56">
        <f t="shared" si="17"/>
        <v>4.0341054014742909E-2</v>
      </c>
      <c r="O28" s="56">
        <f t="shared" si="17"/>
        <v>4.3958486425938588E-2</v>
      </c>
      <c r="P28" s="56">
        <f t="shared" si="17"/>
        <v>0.18698292233119507</v>
      </c>
      <c r="Q28" s="56">
        <f t="shared" si="17"/>
        <v>0.23103834360859077</v>
      </c>
      <c r="R28" s="56">
        <f t="shared" si="17"/>
        <v>2.021483308846676E-2</v>
      </c>
      <c r="S28" s="56">
        <f t="shared" si="17"/>
        <v>3.7821237446814343E-2</v>
      </c>
      <c r="T28" s="56">
        <f t="shared" ref="T28" si="19">T19/$F19</f>
        <v>9.7299091505031063E-2</v>
      </c>
      <c r="U28" s="56">
        <f t="shared" si="17"/>
        <v>1.3530734467536372E-2</v>
      </c>
      <c r="V28" s="55"/>
    </row>
    <row r="29" spans="1:23" x14ac:dyDescent="0.25">
      <c r="A29" s="23">
        <f t="shared" si="0"/>
        <v>14</v>
      </c>
      <c r="B29" s="23" t="s">
        <v>25</v>
      </c>
      <c r="C29" s="23" t="s">
        <v>39</v>
      </c>
      <c r="F29" s="57">
        <f>SUM(G29:U29)</f>
        <v>3.6025044050992627</v>
      </c>
      <c r="G29" s="54">
        <f>G27*G28</f>
        <v>4.0464538420680193E-2</v>
      </c>
      <c r="H29" s="54">
        <f t="shared" ref="H29:U29" si="20">H27*H28</f>
        <v>9.5652511301850207E-2</v>
      </c>
      <c r="I29" s="54">
        <f t="shared" si="20"/>
        <v>0.3525389615653246</v>
      </c>
      <c r="J29" s="54">
        <f t="shared" ref="J29" si="21">J27*J28</f>
        <v>1.6643685845545392E-2</v>
      </c>
      <c r="K29" s="54">
        <f t="shared" si="20"/>
        <v>8.7946211128390073E-2</v>
      </c>
      <c r="L29" s="54">
        <f t="shared" si="20"/>
        <v>7.1420402005220748E-2</v>
      </c>
      <c r="M29" s="54">
        <f t="shared" si="20"/>
        <v>0.38449482292573978</v>
      </c>
      <c r="N29" s="54">
        <f t="shared" si="20"/>
        <v>0.20467052673731509</v>
      </c>
      <c r="O29" s="54">
        <f t="shared" si="20"/>
        <v>0.21420887584733722</v>
      </c>
      <c r="P29" s="54">
        <f t="shared" si="20"/>
        <v>0.60387501523000164</v>
      </c>
      <c r="Q29" s="54">
        <f t="shared" si="20"/>
        <v>0.93998684264546184</v>
      </c>
      <c r="R29" s="54">
        <f t="shared" si="20"/>
        <v>0.12364972257570293</v>
      </c>
      <c r="S29" s="54">
        <f t="shared" si="20"/>
        <v>0.26470098868425701</v>
      </c>
      <c r="T29" s="54">
        <f t="shared" ref="T29" si="22">T27*T28</f>
        <v>0.13893720094795256</v>
      </c>
      <c r="U29" s="54">
        <f t="shared" si="20"/>
        <v>6.3314099238483745E-2</v>
      </c>
      <c r="V29" s="54"/>
    </row>
    <row r="30" spans="1:23" x14ac:dyDescent="0.25">
      <c r="G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U30" s="25"/>
    </row>
    <row r="31" spans="1:23" x14ac:dyDescent="0.25">
      <c r="C31" s="24" t="s">
        <v>162</v>
      </c>
      <c r="G31" s="69">
        <f>G15/G17-1</f>
        <v>3.4411562284919484E-4</v>
      </c>
      <c r="H31" s="69">
        <f t="shared" ref="H31:U31" si="23">H15/H17-1</f>
        <v>8.3897158322056908E-2</v>
      </c>
      <c r="I31" s="69">
        <f t="shared" si="23"/>
        <v>5.9554973821989599E-2</v>
      </c>
      <c r="J31" s="69">
        <f t="shared" ref="J31" si="24">J15/J17-1</f>
        <v>0</v>
      </c>
      <c r="K31" s="69">
        <f t="shared" si="23"/>
        <v>-3.3196239717978804E-2</v>
      </c>
      <c r="L31" s="69">
        <f t="shared" si="23"/>
        <v>-7.103534008169099E-3</v>
      </c>
      <c r="M31" s="69">
        <f t="shared" si="23"/>
        <v>-2.0464135021097007E-2</v>
      </c>
      <c r="N31" s="69">
        <f t="shared" si="23"/>
        <v>8.0845412022867436E-4</v>
      </c>
      <c r="O31" s="69">
        <f t="shared" si="23"/>
        <v>2.6133542401662879E-4</v>
      </c>
      <c r="P31" s="69">
        <f t="shared" si="23"/>
        <v>1.3512209246211437E-3</v>
      </c>
      <c r="Q31" s="69">
        <f t="shared" si="23"/>
        <v>1.0779346771585541E-3</v>
      </c>
      <c r="R31" s="69">
        <f t="shared" si="23"/>
        <v>2.1097046413502074E-2</v>
      </c>
      <c r="S31" s="69">
        <f t="shared" si="23"/>
        <v>5.0108932461873534E-2</v>
      </c>
      <c r="T31" s="69">
        <f t="shared" ref="T31" si="25">T15/T17-1</f>
        <v>5.2880258899676402E-2</v>
      </c>
      <c r="U31" s="69">
        <f t="shared" si="23"/>
        <v>0.34574763757643145</v>
      </c>
    </row>
    <row r="32" spans="1:23" x14ac:dyDescent="0.25">
      <c r="C32" s="23" t="s">
        <v>319</v>
      </c>
      <c r="G32" s="175">
        <f>+G14/G15</f>
        <v>46.954936360509116</v>
      </c>
      <c r="H32" s="175">
        <f t="shared" ref="H32:U32" si="26">+H14/H15</f>
        <v>117.75093632958801</v>
      </c>
      <c r="I32" s="175">
        <f t="shared" si="26"/>
        <v>59.011272390364425</v>
      </c>
      <c r="J32" s="175">
        <f t="shared" ref="J32" si="27">+J14/J15</f>
        <v>43.879615952732642</v>
      </c>
      <c r="K32" s="175">
        <f t="shared" si="26"/>
        <v>15.199483439683986</v>
      </c>
      <c r="L32" s="175">
        <f t="shared" si="26"/>
        <v>15.698622786621355</v>
      </c>
      <c r="M32" s="175">
        <f t="shared" si="26"/>
        <v>50.296647282647712</v>
      </c>
      <c r="N32" s="175">
        <f t="shared" si="26"/>
        <v>12.800934741215164</v>
      </c>
      <c r="O32" s="175">
        <f t="shared" si="26"/>
        <v>30.213455258001307</v>
      </c>
      <c r="P32" s="175">
        <f t="shared" si="26"/>
        <v>109.91180722891566</v>
      </c>
      <c r="Q32" s="175">
        <f t="shared" si="26"/>
        <v>43.596999389828078</v>
      </c>
      <c r="R32" s="175">
        <f t="shared" si="26"/>
        <v>17.006993006993007</v>
      </c>
      <c r="S32" s="175">
        <f t="shared" si="26"/>
        <v>70.003630705394187</v>
      </c>
      <c r="T32" s="175">
        <f t="shared" ref="T32" si="28">+T14/T15</f>
        <v>49.887871150181347</v>
      </c>
      <c r="U32" s="175">
        <f t="shared" si="26"/>
        <v>14.000963789067878</v>
      </c>
    </row>
    <row r="33" spans="3:21" x14ac:dyDescent="0.25">
      <c r="C33" s="23" t="s">
        <v>396</v>
      </c>
      <c r="G33" s="178">
        <f>G18/G17</f>
        <v>0.87525808671713701</v>
      </c>
      <c r="H33" s="178">
        <f t="shared" ref="H33:U33" si="29">H18/H17</f>
        <v>0.74221921515561573</v>
      </c>
      <c r="I33" s="178">
        <f t="shared" si="29"/>
        <v>0.81274541884816753</v>
      </c>
      <c r="J33" s="178">
        <f t="shared" ref="J33" si="30">J18/J17</f>
        <v>0.7082717872968981</v>
      </c>
      <c r="K33" s="178">
        <f t="shared" si="29"/>
        <v>0.92655699177438311</v>
      </c>
      <c r="L33" s="178">
        <f t="shared" si="29"/>
        <v>0.86876220919907654</v>
      </c>
      <c r="M33" s="178">
        <f t="shared" si="29"/>
        <v>0.58832630098452887</v>
      </c>
      <c r="N33" s="178">
        <f t="shared" si="29"/>
        <v>0.87093607437777909</v>
      </c>
      <c r="O33" s="178">
        <f t="shared" si="29"/>
        <v>0.95309029138899781</v>
      </c>
      <c r="P33" s="178">
        <f t="shared" si="29"/>
        <v>0.56027410481613749</v>
      </c>
      <c r="Q33" s="178">
        <f t="shared" si="29"/>
        <v>0.91319032733283034</v>
      </c>
      <c r="R33" s="178">
        <f t="shared" si="29"/>
        <v>0.96234988640051933</v>
      </c>
      <c r="S33" s="178">
        <f t="shared" si="29"/>
        <v>0.93246187363834421</v>
      </c>
      <c r="T33" s="178">
        <f t="shared" ref="T33" si="31">T18/T17</f>
        <v>0.92012944983818767</v>
      </c>
      <c r="U33" s="178">
        <f t="shared" si="29"/>
        <v>0.74634055957013157</v>
      </c>
    </row>
    <row r="34" spans="3:21" x14ac:dyDescent="0.25">
      <c r="L34" s="21"/>
      <c r="M34" s="21"/>
    </row>
    <row r="35" spans="3:21" ht="14.4" x14ac:dyDescent="0.3">
      <c r="L35" s="21"/>
      <c r="M35" s="21"/>
      <c r="Q35"/>
    </row>
    <row r="36" spans="3:21" ht="14.4" x14ac:dyDescent="0.3">
      <c r="L36" s="21"/>
      <c r="M36" s="21"/>
      <c r="Q36" s="91"/>
    </row>
    <row r="37" spans="3:21" ht="14.4" x14ac:dyDescent="0.3">
      <c r="Q37" s="98"/>
    </row>
    <row r="38" spans="3:21" ht="14.4" x14ac:dyDescent="0.3">
      <c r="G38" s="24"/>
      <c r="Q38" s="99"/>
      <c r="R38" s="24"/>
      <c r="S38" s="24"/>
      <c r="T38" s="24"/>
    </row>
    <row r="39" spans="3:21" ht="14.4" x14ac:dyDescent="0.3">
      <c r="Q39" s="100"/>
    </row>
    <row r="40" spans="3:21" ht="14.4" x14ac:dyDescent="0.3">
      <c r="Q40" s="101"/>
    </row>
    <row r="41" spans="3:21" ht="14.4" x14ac:dyDescent="0.3">
      <c r="F41" s="37"/>
      <c r="G41" s="142"/>
      <c r="H41" s="110"/>
      <c r="I41" s="143"/>
      <c r="J41" s="143"/>
      <c r="K41" s="143"/>
      <c r="L41" s="143"/>
      <c r="M41" s="143"/>
      <c r="Q41" s="101"/>
      <c r="R41" s="142"/>
      <c r="S41" s="110"/>
      <c r="T41" s="110"/>
    </row>
    <row r="42" spans="3:21" ht="14.4" x14ac:dyDescent="0.3">
      <c r="F42" s="37"/>
      <c r="G42" s="140"/>
      <c r="H42" s="140"/>
      <c r="I42" s="140"/>
      <c r="J42" s="140"/>
      <c r="K42" s="140"/>
      <c r="L42" s="140"/>
      <c r="M42" s="140"/>
      <c r="Q42" s="100"/>
      <c r="R42" s="140"/>
      <c r="S42" s="140"/>
      <c r="T42" s="140"/>
    </row>
    <row r="43" spans="3:21" ht="14.4" x14ac:dyDescent="0.3">
      <c r="F43" s="19"/>
      <c r="G43" s="138"/>
      <c r="H43" s="138"/>
      <c r="I43" s="138"/>
      <c r="J43" s="138"/>
      <c r="K43" s="138"/>
      <c r="L43" s="138"/>
      <c r="M43" s="138"/>
      <c r="Q43" s="101"/>
      <c r="R43" s="138"/>
      <c r="S43" s="138"/>
      <c r="T43" s="138"/>
    </row>
    <row r="44" spans="3:21" ht="14.4" x14ac:dyDescent="0.3">
      <c r="F44" s="20"/>
      <c r="G44" s="139"/>
      <c r="H44" s="139"/>
      <c r="I44" s="139"/>
      <c r="J44" s="139"/>
      <c r="K44" s="139"/>
      <c r="L44" s="139"/>
      <c r="M44" s="139"/>
      <c r="Q44" s="101"/>
      <c r="R44" s="139"/>
      <c r="S44" s="139"/>
      <c r="T44" s="139"/>
    </row>
    <row r="45" spans="3:21" ht="14.4" x14ac:dyDescent="0.3">
      <c r="F45" s="25"/>
      <c r="G45" s="144"/>
      <c r="H45" s="145"/>
      <c r="I45" s="145"/>
      <c r="J45" s="145"/>
      <c r="K45" s="145"/>
      <c r="L45" s="145"/>
      <c r="M45" s="145"/>
      <c r="Q45" s="100"/>
      <c r="R45" s="144"/>
      <c r="S45" s="145"/>
      <c r="T45" s="145"/>
    </row>
    <row r="46" spans="3:21" ht="14.4" x14ac:dyDescent="0.3">
      <c r="F46" s="48"/>
      <c r="G46" s="146"/>
      <c r="H46" s="147"/>
      <c r="I46" s="147"/>
      <c r="J46" s="147"/>
      <c r="K46" s="147"/>
      <c r="L46" s="147"/>
      <c r="M46" s="147"/>
      <c r="Q46" s="101"/>
      <c r="R46" s="146"/>
      <c r="S46" s="147"/>
      <c r="T46" s="147"/>
    </row>
    <row r="47" spans="3:21" ht="14.4" x14ac:dyDescent="0.3">
      <c r="F47" s="48"/>
      <c r="G47" s="146"/>
      <c r="H47" s="147"/>
      <c r="I47" s="147"/>
      <c r="J47" s="147"/>
      <c r="K47" s="147"/>
      <c r="L47" s="147"/>
      <c r="M47" s="147"/>
      <c r="Q47" s="100"/>
      <c r="R47" s="146"/>
      <c r="S47" s="147"/>
      <c r="T47" s="147"/>
    </row>
    <row r="48" spans="3:21" ht="14.4" x14ac:dyDescent="0.3">
      <c r="F48" s="48"/>
      <c r="G48" s="148"/>
      <c r="H48" s="147"/>
      <c r="I48" s="147"/>
      <c r="J48" s="147"/>
      <c r="K48" s="147"/>
      <c r="L48" s="147"/>
      <c r="M48" s="147"/>
      <c r="Q48" s="101"/>
      <c r="R48" s="148"/>
      <c r="S48" s="147"/>
      <c r="T48" s="147"/>
    </row>
    <row r="49" spans="6:20" ht="14.4" x14ac:dyDescent="0.3">
      <c r="F49" s="48"/>
      <c r="G49" s="149"/>
      <c r="H49" s="103"/>
      <c r="I49" s="103"/>
      <c r="J49" s="103"/>
      <c r="K49" s="103"/>
      <c r="L49" s="103"/>
      <c r="M49" s="103"/>
      <c r="Q49" s="101"/>
      <c r="R49" s="149"/>
      <c r="S49" s="103"/>
      <c r="T49" s="103"/>
    </row>
    <row r="50" spans="6:20" ht="14.4" x14ac:dyDescent="0.3">
      <c r="F50" s="48"/>
      <c r="G50" s="149"/>
      <c r="H50" s="103"/>
      <c r="I50" s="103"/>
      <c r="J50" s="103"/>
      <c r="K50" s="103"/>
      <c r="L50" s="103"/>
      <c r="M50" s="103"/>
      <c r="Q50" s="91"/>
      <c r="R50" s="149"/>
      <c r="S50" s="103"/>
      <c r="T50" s="103"/>
    </row>
    <row r="51" spans="6:20" ht="14.4" x14ac:dyDescent="0.3">
      <c r="F51" s="48"/>
      <c r="G51" s="150"/>
      <c r="H51" s="151"/>
      <c r="I51" s="151"/>
      <c r="J51" s="151"/>
      <c r="K51" s="151"/>
      <c r="L51" s="151"/>
      <c r="M51" s="151"/>
      <c r="Q51"/>
      <c r="R51" s="150"/>
      <c r="S51" s="151"/>
      <c r="T51" s="151"/>
    </row>
    <row r="52" spans="6:20" x14ac:dyDescent="0.25">
      <c r="F52" s="48"/>
      <c r="G52" s="103"/>
      <c r="H52" s="103"/>
      <c r="I52" s="103"/>
      <c r="J52" s="103"/>
      <c r="K52" s="103"/>
      <c r="L52" s="103"/>
      <c r="M52" s="103"/>
      <c r="R52" s="103"/>
      <c r="S52" s="103"/>
      <c r="T52" s="103"/>
    </row>
    <row r="53" spans="6:20" x14ac:dyDescent="0.25">
      <c r="F53" s="48"/>
      <c r="G53" s="147"/>
      <c r="H53" s="147"/>
      <c r="I53" s="147"/>
      <c r="J53" s="147"/>
      <c r="K53" s="147"/>
      <c r="L53" s="147"/>
      <c r="M53" s="147"/>
      <c r="R53" s="147"/>
      <c r="S53" s="147"/>
      <c r="T53" s="147"/>
    </row>
    <row r="54" spans="6:20" x14ac:dyDescent="0.25">
      <c r="F54" s="48"/>
      <c r="G54" s="147"/>
      <c r="H54" s="147"/>
      <c r="I54" s="147"/>
      <c r="J54" s="147"/>
      <c r="K54" s="147"/>
      <c r="L54" s="147"/>
      <c r="M54" s="147"/>
      <c r="R54" s="147"/>
      <c r="S54" s="147"/>
      <c r="T54" s="147"/>
    </row>
    <row r="55" spans="6:20" x14ac:dyDescent="0.25">
      <c r="F55" s="52"/>
      <c r="G55" s="152"/>
      <c r="H55" s="152"/>
      <c r="I55" s="152"/>
      <c r="J55" s="152"/>
      <c r="K55" s="152"/>
      <c r="L55" s="152"/>
      <c r="M55" s="152"/>
      <c r="R55" s="152"/>
      <c r="S55" s="152"/>
      <c r="T55" s="152"/>
    </row>
    <row r="56" spans="6:20" x14ac:dyDescent="0.25">
      <c r="F56" s="26"/>
      <c r="G56" s="147"/>
      <c r="H56" s="147"/>
      <c r="I56" s="147"/>
      <c r="J56" s="147"/>
      <c r="K56" s="147"/>
      <c r="L56" s="147"/>
      <c r="M56" s="147"/>
      <c r="R56" s="147"/>
      <c r="S56" s="147"/>
      <c r="T56" s="147"/>
    </row>
    <row r="57" spans="6:20" x14ac:dyDescent="0.25">
      <c r="F57" s="52"/>
      <c r="G57" s="152"/>
      <c r="H57" s="152"/>
      <c r="I57" s="152"/>
      <c r="J57" s="152"/>
      <c r="K57" s="152"/>
      <c r="L57" s="152"/>
      <c r="M57" s="152"/>
      <c r="R57" s="152"/>
      <c r="S57" s="152"/>
      <c r="T57" s="152"/>
    </row>
    <row r="58" spans="6:20" x14ac:dyDescent="0.25">
      <c r="F58" s="53"/>
      <c r="G58" s="145"/>
      <c r="H58" s="145"/>
      <c r="I58" s="145"/>
      <c r="J58" s="145"/>
      <c r="K58" s="145"/>
      <c r="L58" s="145"/>
      <c r="M58" s="145"/>
      <c r="R58" s="145"/>
      <c r="S58" s="145"/>
      <c r="T58" s="145"/>
    </row>
    <row r="59" spans="6:20" x14ac:dyDescent="0.25">
      <c r="F59" s="54"/>
      <c r="G59" s="54"/>
      <c r="H59" s="54"/>
      <c r="I59" s="54"/>
      <c r="J59" s="54"/>
      <c r="K59" s="54"/>
      <c r="L59" s="54"/>
      <c r="M59" s="54"/>
      <c r="R59" s="54"/>
      <c r="S59" s="54"/>
      <c r="T59" s="54"/>
    </row>
    <row r="60" spans="6:20" x14ac:dyDescent="0.25">
      <c r="F60" s="55"/>
      <c r="G60" s="56"/>
      <c r="H60" s="56"/>
      <c r="I60" s="56"/>
      <c r="J60" s="56"/>
      <c r="K60" s="56"/>
      <c r="L60" s="56"/>
      <c r="M60" s="56"/>
      <c r="R60" s="56"/>
      <c r="S60" s="56"/>
      <c r="T60" s="56"/>
    </row>
    <row r="61" spans="6:20" x14ac:dyDescent="0.25">
      <c r="F61" s="57"/>
      <c r="G61" s="54"/>
      <c r="H61" s="54"/>
      <c r="I61" s="54"/>
      <c r="J61" s="54"/>
      <c r="K61" s="54"/>
      <c r="L61" s="54"/>
      <c r="M61" s="54"/>
      <c r="R61" s="54"/>
      <c r="S61" s="54"/>
      <c r="T61" s="54"/>
    </row>
    <row r="62" spans="6:20" x14ac:dyDescent="0.25">
      <c r="G62" s="25"/>
      <c r="H62" s="23"/>
      <c r="L62" s="25"/>
      <c r="M62" s="25"/>
      <c r="R62" s="25"/>
      <c r="S62" s="23"/>
      <c r="T62" s="23"/>
    </row>
    <row r="63" spans="6:20" x14ac:dyDescent="0.25">
      <c r="G63" s="69"/>
      <c r="H63" s="46"/>
      <c r="I63" s="46"/>
      <c r="J63" s="46"/>
      <c r="K63" s="46"/>
      <c r="L63" s="46"/>
      <c r="M63" s="46"/>
      <c r="R63" s="69"/>
      <c r="S63" s="46"/>
      <c r="T63" s="46"/>
    </row>
    <row r="64" spans="6:20" x14ac:dyDescent="0.25">
      <c r="G64" s="141"/>
      <c r="H64" s="141"/>
      <c r="I64" s="141"/>
      <c r="J64" s="141"/>
      <c r="K64" s="141"/>
      <c r="L64" s="141"/>
      <c r="M64" s="141"/>
      <c r="R64" s="141"/>
      <c r="S64" s="141"/>
      <c r="T64" s="141"/>
    </row>
  </sheetData>
  <sheetProtection algorithmName="SHA-512" hashValue="bLemEWwAdRuyFNIh9a2kXYAdIByNo0pejsR2VPPS6W3A+YCH6wczWoV0cail7Fv7GSHX3slPYT7n9/rXz+wshg==" saltValue="h0Vlexy/G8LptDtN1fzSUQ==" spinCount="100000" sheet="1" objects="1" scenarios="1"/>
  <pageMargins left="0.7" right="0.7" top="0.75" bottom="0.75" header="0.3" footer="0.3"/>
  <pageSetup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showGridLines="0" topLeftCell="A35" workbookViewId="0">
      <selection activeCell="A70" sqref="A70"/>
    </sheetView>
  </sheetViews>
  <sheetFormatPr defaultColWidth="9.109375" defaultRowHeight="13.8" x14ac:dyDescent="0.25"/>
  <cols>
    <col min="1" max="1" width="2.6640625" style="2" customWidth="1"/>
    <col min="2" max="2" width="42.109375" style="2" customWidth="1"/>
    <col min="3" max="3" width="9.109375" style="2"/>
    <col min="4" max="4" width="10.6640625" style="2" bestFit="1" customWidth="1"/>
    <col min="5" max="5" width="10.44140625" style="2" bestFit="1" customWidth="1"/>
    <col min="6" max="8" width="9.109375" style="2"/>
    <col min="9" max="9" width="37.88671875" style="9" bestFit="1" customWidth="1"/>
    <col min="10" max="10" width="7.6640625" style="9" bestFit="1" customWidth="1"/>
    <col min="11" max="11" width="12.44140625" style="9" customWidth="1"/>
    <col min="12" max="12" width="11.6640625" style="9" customWidth="1"/>
    <col min="13" max="13" width="24.88671875" style="9" customWidth="1"/>
    <col min="14" max="16384" width="9.109375" style="2"/>
  </cols>
  <sheetData>
    <row r="1" spans="1:19" x14ac:dyDescent="0.25">
      <c r="A1" s="11"/>
      <c r="B1" s="9"/>
      <c r="C1" s="9"/>
      <c r="D1" s="9"/>
      <c r="E1" s="9"/>
      <c r="F1" s="9"/>
      <c r="G1" s="10"/>
      <c r="H1" s="11"/>
      <c r="M1" s="10"/>
    </row>
    <row r="2" spans="1:19" x14ac:dyDescent="0.25">
      <c r="A2" s="11"/>
      <c r="B2" s="9"/>
      <c r="C2" s="9"/>
      <c r="D2" s="9"/>
      <c r="E2" s="9"/>
      <c r="F2" s="9"/>
      <c r="G2" s="10" t="s">
        <v>51</v>
      </c>
      <c r="H2" s="11"/>
      <c r="M2" s="10"/>
    </row>
    <row r="3" spans="1:19" x14ac:dyDescent="0.25">
      <c r="A3" s="11"/>
      <c r="B3" s="9"/>
      <c r="C3" s="9"/>
      <c r="D3" s="9"/>
      <c r="E3" s="9"/>
      <c r="F3" s="9"/>
      <c r="G3" s="10" t="s">
        <v>704</v>
      </c>
      <c r="H3" s="11"/>
      <c r="M3" s="10"/>
    </row>
    <row r="4" spans="1:19" x14ac:dyDescent="0.25">
      <c r="A4" s="11"/>
      <c r="B4" s="9"/>
      <c r="C4" s="9"/>
      <c r="D4" s="9"/>
      <c r="E4" s="9"/>
      <c r="F4" s="9"/>
      <c r="G4" s="9"/>
      <c r="H4" s="11"/>
    </row>
    <row r="5" spans="1:19" x14ac:dyDescent="0.25">
      <c r="A5" s="12" t="s">
        <v>151</v>
      </c>
      <c r="B5" s="13"/>
      <c r="C5" s="13"/>
      <c r="D5" s="13"/>
      <c r="E5" s="13"/>
      <c r="F5" s="13"/>
      <c r="G5" s="11"/>
      <c r="H5" s="12"/>
      <c r="I5" s="197"/>
      <c r="J5" s="197"/>
      <c r="K5" s="197"/>
      <c r="L5" s="197"/>
      <c r="M5" s="197"/>
      <c r="N5" s="198"/>
      <c r="O5" s="198"/>
      <c r="P5" s="198"/>
    </row>
    <row r="6" spans="1:19" x14ac:dyDescent="0.25">
      <c r="A6" s="12" t="s">
        <v>690</v>
      </c>
      <c r="B6" s="13"/>
      <c r="C6" s="13"/>
      <c r="D6" s="13"/>
      <c r="E6" s="13"/>
      <c r="F6" s="13"/>
      <c r="G6" s="11"/>
      <c r="H6" s="12"/>
      <c r="I6" s="197"/>
      <c r="J6" s="197"/>
      <c r="K6" s="197"/>
      <c r="L6" s="197"/>
      <c r="M6" s="197"/>
      <c r="N6" s="198"/>
      <c r="O6" s="198"/>
      <c r="P6" s="198"/>
      <c r="Q6" s="161"/>
      <c r="R6" s="161"/>
      <c r="S6" s="161"/>
    </row>
    <row r="7" spans="1:19" x14ac:dyDescent="0.25">
      <c r="A7" s="12"/>
      <c r="B7" s="13"/>
      <c r="C7" s="13"/>
      <c r="D7" s="13"/>
      <c r="E7" s="13"/>
      <c r="F7" s="13"/>
      <c r="G7" s="11"/>
      <c r="H7" s="12"/>
      <c r="I7" s="197"/>
      <c r="J7" s="197"/>
      <c r="K7" s="197"/>
      <c r="L7" s="197"/>
      <c r="M7" s="197"/>
      <c r="N7" s="198"/>
      <c r="O7" s="198"/>
      <c r="P7" s="198"/>
      <c r="Q7" s="161"/>
      <c r="R7" s="161"/>
      <c r="S7" s="161"/>
    </row>
    <row r="8" spans="1:19" x14ac:dyDescent="0.25">
      <c r="A8" s="9"/>
      <c r="B8" s="9"/>
      <c r="C8" s="10" t="s">
        <v>152</v>
      </c>
      <c r="D8" s="10" t="s">
        <v>153</v>
      </c>
      <c r="E8" s="10"/>
      <c r="F8" s="10" t="s">
        <v>154</v>
      </c>
      <c r="G8" s="11"/>
      <c r="H8" s="9"/>
      <c r="I8" s="199"/>
      <c r="J8" s="71"/>
      <c r="K8" s="71"/>
      <c r="L8" s="71"/>
      <c r="M8" s="71"/>
      <c r="N8" s="198"/>
      <c r="O8" s="198"/>
      <c r="P8" s="198"/>
      <c r="Q8" s="161"/>
      <c r="R8" s="161"/>
      <c r="S8" s="161"/>
    </row>
    <row r="9" spans="1:19" x14ac:dyDescent="0.25">
      <c r="A9" s="14"/>
      <c r="B9" s="14" t="s">
        <v>155</v>
      </c>
      <c r="C9" s="15" t="s">
        <v>156</v>
      </c>
      <c r="D9" s="16" t="s">
        <v>11</v>
      </c>
      <c r="E9" s="15" t="s">
        <v>106</v>
      </c>
      <c r="F9" s="15" t="s">
        <v>106</v>
      </c>
      <c r="G9" s="12"/>
      <c r="H9" s="14"/>
      <c r="I9" s="200"/>
      <c r="J9" s="114"/>
      <c r="K9" s="201"/>
      <c r="L9" s="114"/>
      <c r="M9" s="114"/>
      <c r="N9" s="198"/>
      <c r="O9" s="198"/>
      <c r="P9" s="198"/>
      <c r="Q9" s="161"/>
      <c r="R9" s="161"/>
      <c r="S9" s="161"/>
    </row>
    <row r="10" spans="1:19" x14ac:dyDescent="0.25">
      <c r="A10" s="11"/>
      <c r="B10" s="153" t="s">
        <v>179</v>
      </c>
      <c r="C10" s="9">
        <v>416</v>
      </c>
      <c r="D10" s="11">
        <v>471921.47049999976</v>
      </c>
      <c r="E10" s="93">
        <f t="shared" ref="E10:E41" si="0">D10/$D$66</f>
        <v>0.21291951283542829</v>
      </c>
      <c r="F10" s="17">
        <f>E10</f>
        <v>0.21291951283542829</v>
      </c>
      <c r="G10" s="12"/>
      <c r="H10" s="11"/>
      <c r="I10" s="14" t="s">
        <v>155</v>
      </c>
      <c r="J10" s="15" t="s">
        <v>156</v>
      </c>
      <c r="K10" s="16" t="s">
        <v>11</v>
      </c>
      <c r="L10" s="15" t="s">
        <v>106</v>
      </c>
      <c r="M10" s="15" t="s">
        <v>106</v>
      </c>
      <c r="N10" s="198"/>
      <c r="O10" s="198"/>
      <c r="P10" s="198"/>
      <c r="Q10" s="161"/>
      <c r="R10" s="161"/>
      <c r="S10" s="161"/>
    </row>
    <row r="11" spans="1:19" x14ac:dyDescent="0.25">
      <c r="A11" s="11"/>
      <c r="B11" s="153" t="s">
        <v>179</v>
      </c>
      <c r="C11" s="9">
        <v>405</v>
      </c>
      <c r="D11" s="11">
        <v>381932.9854999996</v>
      </c>
      <c r="E11" s="93">
        <f t="shared" si="0"/>
        <v>0.17231889263754244</v>
      </c>
      <c r="F11" s="17">
        <f t="shared" ref="F11:F65" si="1">F10+E11</f>
        <v>0.38523840547297072</v>
      </c>
      <c r="G11" s="12"/>
      <c r="H11" s="11"/>
      <c r="I11" s="154" t="s">
        <v>335</v>
      </c>
      <c r="J11" s="60">
        <v>415</v>
      </c>
      <c r="K11" s="115">
        <v>43139.853500000012</v>
      </c>
      <c r="L11" s="93">
        <f t="shared" ref="L11:L26" si="2">K11/$D$66</f>
        <v>1.9463654792565222E-2</v>
      </c>
      <c r="M11" s="17" t="e">
        <f t="shared" ref="M11:M17" si="3">M10+L11</f>
        <v>#VALUE!</v>
      </c>
      <c r="N11" s="114"/>
      <c r="O11" s="201"/>
      <c r="P11" s="114"/>
      <c r="Q11" s="162"/>
      <c r="R11" s="161"/>
      <c r="S11" s="161"/>
    </row>
    <row r="12" spans="1:19" ht="14.4" x14ac:dyDescent="0.3">
      <c r="A12" s="11"/>
      <c r="B12" s="153" t="s">
        <v>166</v>
      </c>
      <c r="C12" s="9">
        <v>415</v>
      </c>
      <c r="D12" s="11">
        <v>236615.79999999981</v>
      </c>
      <c r="E12" s="93">
        <f t="shared" si="0"/>
        <v>0.10675530573293786</v>
      </c>
      <c r="F12" s="17">
        <f t="shared" si="1"/>
        <v>0.49199371120590857</v>
      </c>
      <c r="G12" s="9"/>
      <c r="H12" s="11"/>
      <c r="I12" s="153" t="s">
        <v>166</v>
      </c>
      <c r="J12" s="9">
        <v>415</v>
      </c>
      <c r="K12" s="11">
        <v>236615.79999999981</v>
      </c>
      <c r="L12" s="93">
        <f t="shared" si="2"/>
        <v>0.10675530573293786</v>
      </c>
      <c r="M12" s="17" t="e">
        <f t="shared" si="3"/>
        <v>#VALUE!</v>
      </c>
      <c r="N12" s="204"/>
      <c r="O12" s="205"/>
      <c r="P12" s="202"/>
      <c r="Q12" s="167"/>
      <c r="R12" s="161"/>
      <c r="S12" s="161"/>
    </row>
    <row r="13" spans="1:19" ht="14.4" x14ac:dyDescent="0.3">
      <c r="A13" s="11"/>
      <c r="B13" s="153" t="s">
        <v>192</v>
      </c>
      <c r="C13" s="9">
        <v>416</v>
      </c>
      <c r="D13" s="11">
        <v>226175.02500000011</v>
      </c>
      <c r="E13" s="93">
        <f t="shared" si="0"/>
        <v>0.10204468147532791</v>
      </c>
      <c r="F13" s="17">
        <f t="shared" si="1"/>
        <v>0.59403839268123648</v>
      </c>
      <c r="G13" s="14"/>
      <c r="H13" s="11"/>
      <c r="I13" s="153" t="s">
        <v>166</v>
      </c>
      <c r="J13" s="9">
        <v>405</v>
      </c>
      <c r="K13" s="11">
        <v>68298.599500000011</v>
      </c>
      <c r="L13" s="93">
        <f t="shared" si="2"/>
        <v>3.0814670325286748E-2</v>
      </c>
      <c r="M13" s="17" t="e">
        <f t="shared" si="3"/>
        <v>#VALUE!</v>
      </c>
      <c r="N13" s="204"/>
      <c r="O13" s="205"/>
      <c r="P13" s="202"/>
      <c r="Q13" s="167"/>
      <c r="R13" s="161"/>
      <c r="S13" s="161"/>
    </row>
    <row r="14" spans="1:19" ht="14.4" x14ac:dyDescent="0.3">
      <c r="A14" s="11"/>
      <c r="B14" s="153" t="s">
        <v>185</v>
      </c>
      <c r="C14" s="9">
        <v>416</v>
      </c>
      <c r="D14" s="11">
        <v>198744.12249999985</v>
      </c>
      <c r="E14" s="93">
        <f t="shared" si="0"/>
        <v>8.9668524080437378E-2</v>
      </c>
      <c r="F14" s="17">
        <f t="shared" si="1"/>
        <v>0.68370691676167383</v>
      </c>
      <c r="G14" s="11"/>
      <c r="H14" s="11"/>
      <c r="I14" s="154" t="s">
        <v>166</v>
      </c>
      <c r="J14" s="60">
        <v>412</v>
      </c>
      <c r="K14" s="115">
        <v>39676.940499999997</v>
      </c>
      <c r="L14" s="121">
        <f t="shared" si="2"/>
        <v>1.790127250008278E-2</v>
      </c>
      <c r="M14" s="78" t="e">
        <f t="shared" si="3"/>
        <v>#VALUE!</v>
      </c>
      <c r="N14" s="204"/>
      <c r="O14" s="205"/>
      <c r="P14" s="202"/>
      <c r="Q14" s="167"/>
      <c r="R14" s="161"/>
      <c r="S14" s="161"/>
    </row>
    <row r="15" spans="1:19" ht="14.4" x14ac:dyDescent="0.3">
      <c r="A15" s="11"/>
      <c r="B15" s="153" t="s">
        <v>179</v>
      </c>
      <c r="C15" s="9">
        <v>194</v>
      </c>
      <c r="D15" s="11">
        <v>89790.184500000076</v>
      </c>
      <c r="E15" s="93">
        <f t="shared" si="0"/>
        <v>4.05111518255096E-2</v>
      </c>
      <c r="F15" s="17">
        <f t="shared" si="1"/>
        <v>0.72421806858718341</v>
      </c>
      <c r="G15" s="11"/>
      <c r="H15" s="11"/>
      <c r="I15" s="153" t="s">
        <v>192</v>
      </c>
      <c r="J15" s="9">
        <v>416</v>
      </c>
      <c r="K15" s="11">
        <v>226175.02500000011</v>
      </c>
      <c r="L15" s="93">
        <f t="shared" si="2"/>
        <v>0.10204468147532791</v>
      </c>
      <c r="M15" s="17" t="e">
        <f t="shared" si="3"/>
        <v>#VALUE!</v>
      </c>
      <c r="N15" s="204"/>
      <c r="O15" s="205"/>
      <c r="P15" s="202"/>
      <c r="Q15" s="167"/>
      <c r="R15" s="161"/>
      <c r="S15" s="161"/>
    </row>
    <row r="16" spans="1:19" ht="14.4" x14ac:dyDescent="0.3">
      <c r="A16" s="11"/>
      <c r="B16" s="153" t="s">
        <v>179</v>
      </c>
      <c r="C16" s="9">
        <v>35</v>
      </c>
      <c r="D16" s="11">
        <v>82400.830999999918</v>
      </c>
      <c r="E16" s="93">
        <f t="shared" si="0"/>
        <v>3.7177254883457245E-2</v>
      </c>
      <c r="F16" s="17">
        <f t="shared" si="1"/>
        <v>0.76139532347064065</v>
      </c>
      <c r="G16" s="11"/>
      <c r="H16" s="11"/>
      <c r="I16" s="154" t="s">
        <v>192</v>
      </c>
      <c r="J16" s="60">
        <v>26</v>
      </c>
      <c r="K16" s="115">
        <v>41347.11849999996</v>
      </c>
      <c r="L16" s="93">
        <f t="shared" si="2"/>
        <v>1.8654816274498619E-2</v>
      </c>
      <c r="M16" s="17" t="e">
        <f t="shared" si="3"/>
        <v>#VALUE!</v>
      </c>
      <c r="N16" s="204"/>
      <c r="O16" s="205"/>
      <c r="P16" s="202"/>
      <c r="Q16" s="167"/>
      <c r="R16" s="161"/>
      <c r="S16" s="161"/>
    </row>
    <row r="17" spans="1:19" ht="14.4" x14ac:dyDescent="0.3">
      <c r="A17" s="11"/>
      <c r="B17" s="153" t="s">
        <v>394</v>
      </c>
      <c r="C17" s="9">
        <v>416</v>
      </c>
      <c r="D17" s="11">
        <v>77523.779999999984</v>
      </c>
      <c r="E17" s="93">
        <f t="shared" si="0"/>
        <v>3.4976847849860486E-2</v>
      </c>
      <c r="F17" s="17">
        <f t="shared" si="1"/>
        <v>0.79637217132050109</v>
      </c>
      <c r="G17" s="11"/>
      <c r="H17" s="11"/>
      <c r="I17" s="153" t="s">
        <v>192</v>
      </c>
      <c r="J17" s="9">
        <v>35</v>
      </c>
      <c r="K17" s="11">
        <v>30835.508499999989</v>
      </c>
      <c r="L17" s="93">
        <f t="shared" si="2"/>
        <v>1.3912232984222126E-2</v>
      </c>
      <c r="M17" s="17" t="e">
        <f t="shared" si="3"/>
        <v>#VALUE!</v>
      </c>
      <c r="N17" s="204"/>
      <c r="O17" s="205"/>
      <c r="P17" s="202"/>
      <c r="Q17" s="167"/>
      <c r="R17" s="161"/>
      <c r="S17" s="161"/>
    </row>
    <row r="18" spans="1:19" ht="14.4" x14ac:dyDescent="0.3">
      <c r="A18" s="11"/>
      <c r="B18" s="153" t="s">
        <v>166</v>
      </c>
      <c r="C18" s="9">
        <v>405</v>
      </c>
      <c r="D18" s="11">
        <v>68298.599500000011</v>
      </c>
      <c r="E18" s="93">
        <f t="shared" si="0"/>
        <v>3.0814670325286748E-2</v>
      </c>
      <c r="F18" s="17">
        <f t="shared" si="1"/>
        <v>0.82718684164578782</v>
      </c>
      <c r="G18" s="11"/>
      <c r="H18" s="11"/>
      <c r="I18" s="153" t="s">
        <v>179</v>
      </c>
      <c r="J18" s="9">
        <v>416</v>
      </c>
      <c r="K18" s="11">
        <v>471921.47049999976</v>
      </c>
      <c r="L18" s="93">
        <f t="shared" si="2"/>
        <v>0.21291951283542829</v>
      </c>
      <c r="M18" s="17">
        <f>L18</f>
        <v>0.21291951283542829</v>
      </c>
      <c r="N18" s="204"/>
      <c r="O18" s="205"/>
      <c r="P18" s="202"/>
      <c r="Q18" s="167"/>
      <c r="R18" s="161"/>
      <c r="S18" s="161"/>
    </row>
    <row r="19" spans="1:19" ht="14.4" x14ac:dyDescent="0.3">
      <c r="A19" s="11"/>
      <c r="B19" s="154" t="s">
        <v>335</v>
      </c>
      <c r="C19" s="60">
        <v>415</v>
      </c>
      <c r="D19" s="115">
        <v>43139.853500000012</v>
      </c>
      <c r="E19" s="93">
        <f t="shared" si="0"/>
        <v>1.9463654792565222E-2</v>
      </c>
      <c r="F19" s="17">
        <f t="shared" si="1"/>
        <v>0.846650496438353</v>
      </c>
      <c r="G19" s="11"/>
      <c r="H19" s="11"/>
      <c r="I19" s="153" t="s">
        <v>179</v>
      </c>
      <c r="J19" s="9">
        <v>405</v>
      </c>
      <c r="K19" s="11">
        <v>381932.9854999996</v>
      </c>
      <c r="L19" s="93">
        <f t="shared" si="2"/>
        <v>0.17231889263754244</v>
      </c>
      <c r="M19" s="17">
        <f t="shared" ref="M19:M26" si="4">M18+L19</f>
        <v>0.38523840547297072</v>
      </c>
      <c r="N19" s="204"/>
      <c r="O19" s="205"/>
      <c r="P19" s="202"/>
      <c r="Q19" s="167"/>
      <c r="R19" s="161"/>
      <c r="S19" s="161"/>
    </row>
    <row r="20" spans="1:19" ht="14.4" x14ac:dyDescent="0.3">
      <c r="A20" s="11"/>
      <c r="B20" s="154" t="s">
        <v>192</v>
      </c>
      <c r="C20" s="60">
        <v>26</v>
      </c>
      <c r="D20" s="115">
        <v>41347.11849999996</v>
      </c>
      <c r="E20" s="93">
        <f t="shared" si="0"/>
        <v>1.8654816274498619E-2</v>
      </c>
      <c r="F20" s="17">
        <f t="shared" si="1"/>
        <v>0.8653053127128516</v>
      </c>
      <c r="G20" s="11"/>
      <c r="H20" s="11"/>
      <c r="I20" s="153" t="s">
        <v>179</v>
      </c>
      <c r="J20" s="9">
        <v>194</v>
      </c>
      <c r="K20" s="11">
        <v>89790.184500000076</v>
      </c>
      <c r="L20" s="93">
        <f t="shared" si="2"/>
        <v>4.05111518255096E-2</v>
      </c>
      <c r="M20" s="17">
        <f t="shared" si="4"/>
        <v>0.4257495572984803</v>
      </c>
      <c r="N20" s="204"/>
      <c r="O20" s="205"/>
      <c r="P20" s="202"/>
      <c r="Q20" s="167"/>
      <c r="R20" s="161"/>
      <c r="S20" s="161"/>
    </row>
    <row r="21" spans="1:19" ht="14.4" x14ac:dyDescent="0.3">
      <c r="A21" s="11"/>
      <c r="B21" s="154" t="s">
        <v>394</v>
      </c>
      <c r="C21" s="60">
        <v>35</v>
      </c>
      <c r="D21" s="115">
        <v>41290.538499999966</v>
      </c>
      <c r="E21" s="93">
        <f t="shared" si="0"/>
        <v>1.8629288751829513E-2</v>
      </c>
      <c r="F21" s="17">
        <f t="shared" si="1"/>
        <v>0.88393460146468117</v>
      </c>
      <c r="G21" s="11"/>
      <c r="H21" s="11"/>
      <c r="I21" s="153" t="s">
        <v>179</v>
      </c>
      <c r="J21" s="9">
        <v>35</v>
      </c>
      <c r="K21" s="11">
        <v>82400.830999999918</v>
      </c>
      <c r="L21" s="93">
        <f t="shared" si="2"/>
        <v>3.7177254883457245E-2</v>
      </c>
      <c r="M21" s="17">
        <f t="shared" si="4"/>
        <v>0.46292681218193754</v>
      </c>
      <c r="N21" s="204"/>
      <c r="O21" s="205"/>
      <c r="P21" s="202"/>
      <c r="Q21" s="167"/>
      <c r="R21" s="161"/>
      <c r="S21" s="161"/>
    </row>
    <row r="22" spans="1:19" ht="14.4" x14ac:dyDescent="0.3">
      <c r="A22" s="11"/>
      <c r="B22" s="153" t="s">
        <v>192</v>
      </c>
      <c r="C22" s="9">
        <v>35</v>
      </c>
      <c r="D22" s="11">
        <v>30835.508499999989</v>
      </c>
      <c r="E22" s="93">
        <f t="shared" si="0"/>
        <v>1.3912232984222126E-2</v>
      </c>
      <c r="F22" s="17">
        <f t="shared" si="1"/>
        <v>0.89784683444890334</v>
      </c>
      <c r="G22" s="11"/>
      <c r="H22" s="11"/>
      <c r="I22" s="153" t="s">
        <v>394</v>
      </c>
      <c r="J22" s="9">
        <v>412</v>
      </c>
      <c r="K22" s="11">
        <v>335792.9095000003</v>
      </c>
      <c r="L22" s="93">
        <f t="shared" si="2"/>
        <v>0.15150161027549849</v>
      </c>
      <c r="M22" s="17">
        <f t="shared" si="4"/>
        <v>0.61442842245743601</v>
      </c>
      <c r="N22" s="204"/>
      <c r="O22" s="205"/>
      <c r="P22" s="202"/>
      <c r="Q22" s="167"/>
      <c r="R22" s="161"/>
      <c r="S22" s="161"/>
    </row>
    <row r="23" spans="1:19" ht="14.4" x14ac:dyDescent="0.3">
      <c r="A23" s="11"/>
      <c r="B23" s="154" t="s">
        <v>393</v>
      </c>
      <c r="C23" s="60">
        <v>35</v>
      </c>
      <c r="D23" s="115">
        <v>27637.582999999988</v>
      </c>
      <c r="E23" s="121">
        <f t="shared" si="0"/>
        <v>1.2469406619864129E-2</v>
      </c>
      <c r="F23" s="78">
        <f t="shared" si="1"/>
        <v>0.91031624106876752</v>
      </c>
      <c r="G23" s="11"/>
      <c r="H23" s="11"/>
      <c r="I23" s="153" t="s">
        <v>394</v>
      </c>
      <c r="J23" s="9">
        <v>416</v>
      </c>
      <c r="K23" s="11">
        <v>77523.779999999984</v>
      </c>
      <c r="L23" s="93">
        <f t="shared" si="2"/>
        <v>3.4976847849860486E-2</v>
      </c>
      <c r="M23" s="17">
        <f t="shared" si="4"/>
        <v>0.64940527030729644</v>
      </c>
      <c r="N23" s="206"/>
      <c r="O23" s="209"/>
      <c r="P23" s="210"/>
      <c r="Q23" s="169"/>
      <c r="R23" s="161"/>
      <c r="S23" s="161"/>
    </row>
    <row r="24" spans="1:19" ht="15" thickBot="1" x14ac:dyDescent="0.35">
      <c r="A24" s="11"/>
      <c r="B24" s="171" t="s">
        <v>689</v>
      </c>
      <c r="C24" s="172">
        <v>416</v>
      </c>
      <c r="D24" s="173">
        <v>25223.608</v>
      </c>
      <c r="E24" s="136">
        <f t="shared" si="0"/>
        <v>1.1380279692766837E-2</v>
      </c>
      <c r="F24" s="137">
        <f t="shared" si="1"/>
        <v>0.92169652076153441</v>
      </c>
      <c r="G24" s="11"/>
      <c r="H24" s="115"/>
      <c r="I24" s="154" t="s">
        <v>394</v>
      </c>
      <c r="J24" s="60">
        <v>35</v>
      </c>
      <c r="K24" s="115">
        <v>41290.538499999966</v>
      </c>
      <c r="L24" s="93">
        <f t="shared" si="2"/>
        <v>1.8629288751829513E-2</v>
      </c>
      <c r="M24" s="17">
        <f t="shared" si="4"/>
        <v>0.66803455905912601</v>
      </c>
      <c r="N24" s="204"/>
      <c r="O24" s="205"/>
      <c r="P24" s="202"/>
      <c r="Q24" s="167"/>
      <c r="R24" s="161"/>
      <c r="S24" s="161"/>
    </row>
    <row r="25" spans="1:19" ht="14.4" x14ac:dyDescent="0.3">
      <c r="A25" s="11"/>
      <c r="B25" s="153" t="s">
        <v>336</v>
      </c>
      <c r="C25" s="9">
        <v>415</v>
      </c>
      <c r="D25" s="11">
        <v>17771.628000000001</v>
      </c>
      <c r="E25" s="93">
        <f t="shared" si="0"/>
        <v>8.0181271940083492E-3</v>
      </c>
      <c r="F25" s="17">
        <f t="shared" si="1"/>
        <v>0.92971464795554271</v>
      </c>
      <c r="G25" s="11"/>
      <c r="H25" s="115"/>
      <c r="I25" s="153" t="s">
        <v>185</v>
      </c>
      <c r="J25" s="9">
        <v>416</v>
      </c>
      <c r="K25" s="11">
        <v>198744.12249999985</v>
      </c>
      <c r="L25" s="93">
        <f t="shared" si="2"/>
        <v>8.9668524080437378E-2</v>
      </c>
      <c r="M25" s="17">
        <f t="shared" si="4"/>
        <v>0.75770308313956336</v>
      </c>
      <c r="N25" s="204"/>
      <c r="O25" s="205"/>
      <c r="P25" s="202"/>
      <c r="Q25" s="167"/>
      <c r="R25" s="161"/>
      <c r="S25" s="161"/>
    </row>
    <row r="26" spans="1:19" ht="15" thickBot="1" x14ac:dyDescent="0.35">
      <c r="A26" s="11"/>
      <c r="B26" s="153" t="s">
        <v>393</v>
      </c>
      <c r="C26" s="9">
        <v>79</v>
      </c>
      <c r="D26" s="11">
        <v>16509.180499999999</v>
      </c>
      <c r="E26" s="93">
        <f t="shared" si="0"/>
        <v>7.4485415246055304E-3</v>
      </c>
      <c r="F26" s="17">
        <f t="shared" si="1"/>
        <v>0.93716318948014821</v>
      </c>
      <c r="G26" s="11"/>
      <c r="H26" s="11"/>
      <c r="I26" s="171" t="s">
        <v>393</v>
      </c>
      <c r="J26" s="172">
        <v>35</v>
      </c>
      <c r="K26" s="173">
        <v>27637.582999999988</v>
      </c>
      <c r="L26" s="136">
        <f t="shared" si="2"/>
        <v>1.2469406619864129E-2</v>
      </c>
      <c r="M26" s="137">
        <f t="shared" si="4"/>
        <v>0.77017248975942754</v>
      </c>
      <c r="N26" s="198"/>
      <c r="O26" s="205"/>
      <c r="P26" s="202"/>
      <c r="Q26" s="167"/>
      <c r="R26" s="161"/>
      <c r="S26" s="161"/>
    </row>
    <row r="27" spans="1:19" ht="14.4" x14ac:dyDescent="0.3">
      <c r="A27" s="11"/>
      <c r="B27" s="153" t="s">
        <v>317</v>
      </c>
      <c r="C27" s="9">
        <v>40</v>
      </c>
      <c r="D27" s="11">
        <v>13736.535500000011</v>
      </c>
      <c r="E27" s="93">
        <f t="shared" si="0"/>
        <v>6.1975913992804235E-3</v>
      </c>
      <c r="F27" s="17">
        <f t="shared" si="1"/>
        <v>0.94336078087942865</v>
      </c>
      <c r="G27" s="11"/>
      <c r="H27" s="11"/>
      <c r="I27" s="206"/>
      <c r="J27" s="207"/>
      <c r="K27" s="208"/>
      <c r="L27" s="202"/>
      <c r="M27" s="203"/>
      <c r="N27" s="198"/>
      <c r="O27" s="198"/>
      <c r="P27" s="198"/>
      <c r="Q27" s="161"/>
      <c r="R27" s="161"/>
      <c r="S27" s="161"/>
    </row>
    <row r="28" spans="1:19" x14ac:dyDescent="0.25">
      <c r="A28" s="11"/>
      <c r="B28" s="154" t="s">
        <v>279</v>
      </c>
      <c r="C28" s="9">
        <v>35</v>
      </c>
      <c r="D28" s="11">
        <v>13129.601000000001</v>
      </c>
      <c r="E28" s="93">
        <f t="shared" si="0"/>
        <v>5.9237572846212632E-3</v>
      </c>
      <c r="F28" s="17">
        <f t="shared" si="1"/>
        <v>0.9492845381640499</v>
      </c>
      <c r="G28" s="11"/>
      <c r="H28" s="11"/>
      <c r="I28" s="199"/>
      <c r="J28" s="199"/>
      <c r="K28" s="199"/>
      <c r="L28" s="199"/>
      <c r="M28" s="199"/>
      <c r="N28" s="198"/>
      <c r="O28" s="198"/>
      <c r="P28" s="198"/>
      <c r="Q28" s="161"/>
      <c r="R28" s="161"/>
      <c r="S28" s="161"/>
    </row>
    <row r="29" spans="1:19" x14ac:dyDescent="0.25">
      <c r="A29" s="11"/>
      <c r="B29" s="153" t="s">
        <v>689</v>
      </c>
      <c r="C29" s="9">
        <v>479</v>
      </c>
      <c r="D29" s="11">
        <v>12588.908999999998</v>
      </c>
      <c r="E29" s="93">
        <f t="shared" si="0"/>
        <v>5.679810178099408E-3</v>
      </c>
      <c r="F29" s="17">
        <f t="shared" si="1"/>
        <v>0.95496434834214927</v>
      </c>
      <c r="G29" s="11"/>
      <c r="H29" s="11"/>
      <c r="I29" s="199"/>
      <c r="J29" s="199"/>
      <c r="K29" s="199"/>
      <c r="L29" s="199"/>
      <c r="M29" s="199"/>
      <c r="N29" s="198"/>
      <c r="O29" s="198"/>
      <c r="P29" s="198"/>
      <c r="Q29" s="161"/>
      <c r="R29" s="161"/>
      <c r="S29" s="161"/>
    </row>
    <row r="30" spans="1:19" x14ac:dyDescent="0.25">
      <c r="A30" s="11"/>
      <c r="B30" s="154" t="s">
        <v>166</v>
      </c>
      <c r="C30" s="9">
        <v>406</v>
      </c>
      <c r="D30" s="11">
        <v>10917.814999999999</v>
      </c>
      <c r="E30" s="93">
        <f t="shared" si="0"/>
        <v>4.9258531267170483E-3</v>
      </c>
      <c r="F30" s="17">
        <f t="shared" si="1"/>
        <v>0.95989020146886628</v>
      </c>
      <c r="G30" s="11"/>
      <c r="H30" s="11"/>
      <c r="I30" s="199"/>
      <c r="J30" s="199"/>
      <c r="K30" s="199"/>
      <c r="L30" s="199"/>
      <c r="M30" s="199"/>
      <c r="N30" s="114"/>
      <c r="O30" s="198"/>
      <c r="P30" s="198"/>
      <c r="Q30" s="161"/>
      <c r="R30" s="161"/>
      <c r="S30" s="161"/>
    </row>
    <row r="31" spans="1:19" x14ac:dyDescent="0.25">
      <c r="A31" s="11"/>
      <c r="B31" s="153" t="s">
        <v>192</v>
      </c>
      <c r="C31" s="9">
        <v>194</v>
      </c>
      <c r="D31" s="11">
        <v>10284.233499999998</v>
      </c>
      <c r="E31" s="93">
        <f t="shared" si="0"/>
        <v>4.6399965324438281E-3</v>
      </c>
      <c r="F31" s="17">
        <f t="shared" si="1"/>
        <v>0.96453019800131012</v>
      </c>
      <c r="G31" s="11"/>
      <c r="H31" s="11"/>
      <c r="I31" s="199"/>
      <c r="J31" s="199"/>
      <c r="K31" s="199"/>
      <c r="L31" s="199"/>
      <c r="M31" s="199"/>
      <c r="N31" s="198"/>
      <c r="O31" s="198"/>
      <c r="P31" s="198"/>
      <c r="Q31" s="161"/>
      <c r="R31" s="161"/>
      <c r="S31" s="161"/>
    </row>
    <row r="32" spans="1:19" x14ac:dyDescent="0.25">
      <c r="A32" s="11"/>
      <c r="B32" s="153" t="s">
        <v>192</v>
      </c>
      <c r="C32" s="9">
        <v>406</v>
      </c>
      <c r="D32" s="11">
        <v>9977.2065000000002</v>
      </c>
      <c r="E32" s="93">
        <f t="shared" si="0"/>
        <v>4.5014734023178325E-3</v>
      </c>
      <c r="F32" s="17">
        <f t="shared" si="1"/>
        <v>0.969031671403628</v>
      </c>
      <c r="G32" s="11"/>
      <c r="H32" s="11"/>
      <c r="I32" s="199"/>
      <c r="J32" s="199"/>
      <c r="K32" s="199"/>
      <c r="L32" s="199"/>
      <c r="M32" s="199"/>
      <c r="N32" s="198"/>
      <c r="O32" s="198"/>
      <c r="P32" s="198"/>
      <c r="Q32" s="161"/>
      <c r="R32" s="161"/>
      <c r="S32" s="161"/>
    </row>
    <row r="33" spans="1:19" x14ac:dyDescent="0.25">
      <c r="A33" s="11"/>
      <c r="B33" s="153" t="s">
        <v>166</v>
      </c>
      <c r="C33" s="9">
        <v>194</v>
      </c>
      <c r="D33" s="11">
        <v>8280.8280000000032</v>
      </c>
      <c r="E33" s="93">
        <f t="shared" si="0"/>
        <v>3.7361085982503001E-3</v>
      </c>
      <c r="F33" s="17">
        <f t="shared" si="1"/>
        <v>0.97276778000187836</v>
      </c>
      <c r="G33" s="11"/>
      <c r="H33" s="11"/>
      <c r="I33" s="199"/>
      <c r="J33" s="199"/>
      <c r="K33" s="199"/>
      <c r="L33" s="199"/>
      <c r="M33" s="199"/>
      <c r="N33" s="198"/>
      <c r="O33" s="198"/>
      <c r="P33" s="198"/>
      <c r="Q33" s="161"/>
      <c r="R33" s="161"/>
      <c r="S33" s="161"/>
    </row>
    <row r="34" spans="1:19" x14ac:dyDescent="0.25">
      <c r="A34" s="11"/>
      <c r="B34" s="153" t="s">
        <v>279</v>
      </c>
      <c r="C34" s="9">
        <v>194</v>
      </c>
      <c r="D34" s="11">
        <v>7285.4354999999987</v>
      </c>
      <c r="E34" s="93">
        <f t="shared" si="0"/>
        <v>3.287011662788789E-3</v>
      </c>
      <c r="F34" s="17">
        <f t="shared" si="1"/>
        <v>0.97605479166466713</v>
      </c>
      <c r="G34" s="11"/>
      <c r="H34" s="11"/>
      <c r="I34" s="199"/>
      <c r="J34" s="199"/>
      <c r="K34" s="199"/>
      <c r="L34" s="199"/>
      <c r="M34" s="199"/>
      <c r="N34" s="198"/>
      <c r="O34" s="198"/>
      <c r="P34" s="198"/>
      <c r="Q34" s="161"/>
      <c r="R34" s="161"/>
      <c r="S34" s="161"/>
    </row>
    <row r="35" spans="1:19" x14ac:dyDescent="0.25">
      <c r="A35" s="11"/>
      <c r="B35" s="153" t="s">
        <v>47</v>
      </c>
      <c r="C35" s="9">
        <v>194</v>
      </c>
      <c r="D35" s="11">
        <v>6365.8675000000003</v>
      </c>
      <c r="E35" s="93">
        <f t="shared" si="0"/>
        <v>2.8721249012866991E-3</v>
      </c>
      <c r="F35" s="17">
        <f t="shared" si="1"/>
        <v>0.97892691656595388</v>
      </c>
      <c r="G35" s="11"/>
      <c r="H35" s="11"/>
      <c r="I35" s="199"/>
      <c r="J35" s="199"/>
      <c r="K35" s="199"/>
      <c r="L35" s="199"/>
      <c r="M35" s="199"/>
      <c r="N35" s="198"/>
      <c r="O35" s="198"/>
      <c r="P35" s="198"/>
      <c r="Q35" s="161"/>
      <c r="R35" s="161"/>
      <c r="S35" s="161"/>
    </row>
    <row r="36" spans="1:19" x14ac:dyDescent="0.25">
      <c r="A36" s="11"/>
      <c r="B36" s="153" t="s">
        <v>317</v>
      </c>
      <c r="C36" s="9">
        <v>42</v>
      </c>
      <c r="D36" s="11">
        <v>5173.9230000000016</v>
      </c>
      <c r="E36" s="93">
        <f t="shared" si="0"/>
        <v>2.3343484742087369E-3</v>
      </c>
      <c r="F36" s="17">
        <f t="shared" si="1"/>
        <v>0.98126126504016264</v>
      </c>
      <c r="G36" s="11"/>
      <c r="H36" s="11"/>
      <c r="N36" s="161"/>
      <c r="O36" s="161"/>
      <c r="P36" s="161"/>
      <c r="Q36" s="161"/>
      <c r="R36" s="161"/>
      <c r="S36" s="161"/>
    </row>
    <row r="37" spans="1:19" x14ac:dyDescent="0.25">
      <c r="A37" s="11"/>
      <c r="B37" s="153" t="s">
        <v>171</v>
      </c>
      <c r="C37" s="9">
        <v>456</v>
      </c>
      <c r="D37" s="11">
        <v>4260.5200000000004</v>
      </c>
      <c r="E37" s="93">
        <f t="shared" si="0"/>
        <v>1.922243211067464E-3</v>
      </c>
      <c r="F37" s="17">
        <f t="shared" si="1"/>
        <v>0.98318350825123013</v>
      </c>
      <c r="G37" s="11"/>
      <c r="H37" s="11"/>
      <c r="N37" s="161"/>
      <c r="O37" s="161"/>
      <c r="P37" s="161"/>
      <c r="Q37" s="161"/>
      <c r="R37" s="161"/>
      <c r="S37" s="161"/>
    </row>
    <row r="38" spans="1:19" x14ac:dyDescent="0.25">
      <c r="A38" s="11"/>
      <c r="B38" s="153" t="s">
        <v>273</v>
      </c>
      <c r="C38" s="9">
        <v>35</v>
      </c>
      <c r="D38" s="11">
        <v>3656.5070000000005</v>
      </c>
      <c r="E38" s="93">
        <f t="shared" si="0"/>
        <v>1.6497272062965694E-3</v>
      </c>
      <c r="F38" s="17">
        <f t="shared" si="1"/>
        <v>0.98483323545752666</v>
      </c>
      <c r="G38" s="11"/>
      <c r="H38" s="11"/>
      <c r="N38" s="161"/>
      <c r="O38" s="161"/>
      <c r="P38" s="161"/>
      <c r="Q38" s="161"/>
      <c r="R38" s="161"/>
      <c r="S38" s="161"/>
    </row>
    <row r="39" spans="1:19" x14ac:dyDescent="0.25">
      <c r="A39" s="11"/>
      <c r="B39" s="153" t="s">
        <v>185</v>
      </c>
      <c r="C39" s="9">
        <v>194</v>
      </c>
      <c r="D39" s="11">
        <v>3299.1144999999992</v>
      </c>
      <c r="E39" s="93">
        <f t="shared" si="0"/>
        <v>1.4884803850607974E-3</v>
      </c>
      <c r="F39" s="17">
        <f t="shared" si="1"/>
        <v>0.98632171584258743</v>
      </c>
      <c r="G39" s="11"/>
      <c r="H39" s="11"/>
      <c r="N39" s="161"/>
      <c r="O39" s="161"/>
      <c r="P39" s="161"/>
      <c r="Q39" s="161"/>
      <c r="R39" s="161"/>
      <c r="S39" s="161"/>
    </row>
    <row r="40" spans="1:19" x14ac:dyDescent="0.25">
      <c r="A40" s="11"/>
      <c r="B40" s="153" t="s">
        <v>279</v>
      </c>
      <c r="C40" s="9">
        <v>79</v>
      </c>
      <c r="D40" s="11">
        <v>3256.962</v>
      </c>
      <c r="E40" s="93">
        <f t="shared" si="0"/>
        <v>1.4694622002020196E-3</v>
      </c>
      <c r="F40" s="17">
        <f t="shared" si="1"/>
        <v>0.98779117804278949</v>
      </c>
      <c r="G40" s="11"/>
      <c r="H40" s="11"/>
      <c r="N40" s="161"/>
      <c r="O40" s="161"/>
      <c r="P40" s="161"/>
      <c r="Q40" s="161"/>
      <c r="R40" s="161"/>
      <c r="S40" s="161"/>
    </row>
    <row r="41" spans="1:19" x14ac:dyDescent="0.25">
      <c r="A41" s="11"/>
      <c r="B41" s="153" t="s">
        <v>335</v>
      </c>
      <c r="C41" s="9">
        <v>35</v>
      </c>
      <c r="D41" s="11">
        <v>3081.9480000000003</v>
      </c>
      <c r="E41" s="93">
        <f t="shared" si="0"/>
        <v>1.390500131407187E-3</v>
      </c>
      <c r="F41" s="17">
        <f t="shared" si="1"/>
        <v>0.98918167817419667</v>
      </c>
      <c r="G41" s="11"/>
      <c r="H41" s="11"/>
      <c r="N41" s="161"/>
      <c r="O41" s="161"/>
      <c r="P41" s="161"/>
      <c r="Q41" s="161"/>
      <c r="R41" s="161"/>
      <c r="S41" s="161"/>
    </row>
    <row r="42" spans="1:19" x14ac:dyDescent="0.25">
      <c r="A42" s="11"/>
      <c r="B42" s="153" t="s">
        <v>394</v>
      </c>
      <c r="C42" s="9">
        <v>459</v>
      </c>
      <c r="D42" s="11">
        <v>2835.1054999999997</v>
      </c>
      <c r="E42" s="93">
        <f t="shared" ref="E42:E65" si="5">D42/$D$66</f>
        <v>1.2791307868605304E-3</v>
      </c>
      <c r="F42" s="17">
        <f t="shared" si="1"/>
        <v>0.99046080896105715</v>
      </c>
      <c r="G42" s="11"/>
      <c r="H42" s="11"/>
      <c r="N42" s="161"/>
      <c r="O42" s="161"/>
      <c r="P42" s="161"/>
      <c r="Q42" s="161"/>
      <c r="R42" s="161"/>
      <c r="S42" s="161"/>
    </row>
    <row r="43" spans="1:19" x14ac:dyDescent="0.25">
      <c r="A43" s="11"/>
      <c r="B43" s="153" t="s">
        <v>175</v>
      </c>
      <c r="C43" s="9">
        <v>79</v>
      </c>
      <c r="D43" s="11">
        <v>2709.570999999999</v>
      </c>
      <c r="E43" s="93">
        <f t="shared" si="5"/>
        <v>1.222492667480795E-3</v>
      </c>
      <c r="F43" s="17">
        <f t="shared" si="1"/>
        <v>0.99168330162853791</v>
      </c>
      <c r="G43" s="11"/>
      <c r="H43" s="11"/>
      <c r="N43" s="161"/>
      <c r="O43" s="161"/>
      <c r="P43" s="161"/>
      <c r="Q43" s="161"/>
      <c r="R43" s="161"/>
      <c r="S43" s="161"/>
    </row>
    <row r="44" spans="1:19" x14ac:dyDescent="0.25">
      <c r="A44" s="11"/>
      <c r="B44" s="153" t="s">
        <v>176</v>
      </c>
      <c r="C44" s="9">
        <v>40</v>
      </c>
      <c r="D44" s="11">
        <v>2666.8674999999989</v>
      </c>
      <c r="E44" s="93">
        <f t="shared" si="5"/>
        <v>1.2032258847960947E-3</v>
      </c>
      <c r="F44" s="17">
        <f t="shared" si="1"/>
        <v>0.99288652751333395</v>
      </c>
      <c r="G44" s="11"/>
      <c r="H44" s="11"/>
      <c r="N44" s="161"/>
      <c r="O44" s="161"/>
      <c r="P44" s="161"/>
      <c r="Q44" s="161"/>
      <c r="R44" s="161"/>
      <c r="S44" s="161"/>
    </row>
    <row r="45" spans="1:19" ht="14.4" x14ac:dyDescent="0.3">
      <c r="A45" s="11"/>
      <c r="B45" s="153" t="s">
        <v>335</v>
      </c>
      <c r="C45" s="9">
        <v>416</v>
      </c>
      <c r="D45" s="11">
        <v>2394.8019999999997</v>
      </c>
      <c r="E45" s="93">
        <f t="shared" si="5"/>
        <v>1.0804765348715142E-3</v>
      </c>
      <c r="F45" s="17">
        <f t="shared" si="1"/>
        <v>0.99396700404820548</v>
      </c>
      <c r="G45" s="11"/>
      <c r="H45" s="11"/>
      <c r="I45" s="163"/>
      <c r="J45" s="164"/>
      <c r="K45" s="165"/>
      <c r="L45" s="166"/>
      <c r="M45" s="167"/>
      <c r="N45" s="161"/>
      <c r="O45" s="161"/>
      <c r="P45" s="161"/>
      <c r="Q45" s="161"/>
      <c r="R45" s="161"/>
      <c r="S45" s="161"/>
    </row>
    <row r="46" spans="1:19" ht="14.4" x14ac:dyDescent="0.3">
      <c r="A46" s="11"/>
      <c r="B46" s="153" t="s">
        <v>335</v>
      </c>
      <c r="C46" s="9">
        <v>40</v>
      </c>
      <c r="D46" s="11">
        <v>2310.7874999999999</v>
      </c>
      <c r="E46" s="93">
        <f t="shared" si="5"/>
        <v>1.0425712317028335E-3</v>
      </c>
      <c r="F46" s="17">
        <f t="shared" si="1"/>
        <v>0.9950095752799083</v>
      </c>
      <c r="G46" s="11"/>
      <c r="H46" s="11"/>
      <c r="I46" s="163"/>
      <c r="J46" s="164"/>
      <c r="K46" s="165"/>
      <c r="L46" s="166"/>
      <c r="M46" s="167"/>
      <c r="N46" s="161"/>
      <c r="O46" s="161"/>
      <c r="P46" s="161"/>
      <c r="Q46" s="161"/>
      <c r="R46" s="161"/>
      <c r="S46" s="161"/>
    </row>
    <row r="47" spans="1:19" ht="14.4" x14ac:dyDescent="0.3">
      <c r="A47" s="11"/>
      <c r="B47" s="153" t="s">
        <v>282</v>
      </c>
      <c r="C47" s="9">
        <v>35</v>
      </c>
      <c r="D47" s="11">
        <v>2003.2684999999999</v>
      </c>
      <c r="E47" s="93">
        <f t="shared" si="5"/>
        <v>9.0382612311884492E-4</v>
      </c>
      <c r="F47" s="17">
        <f t="shared" si="1"/>
        <v>0.99591340140302709</v>
      </c>
      <c r="G47" s="11"/>
      <c r="H47" s="11"/>
      <c r="I47" s="163"/>
      <c r="J47" s="164"/>
      <c r="K47" s="165"/>
      <c r="L47" s="166"/>
      <c r="M47" s="167"/>
      <c r="N47" s="161"/>
      <c r="O47" s="161"/>
      <c r="P47" s="161"/>
      <c r="Q47" s="161"/>
      <c r="R47" s="161"/>
      <c r="S47" s="161"/>
    </row>
    <row r="48" spans="1:19" ht="14.4" x14ac:dyDescent="0.3">
      <c r="A48" s="11"/>
      <c r="B48" s="153" t="s">
        <v>335</v>
      </c>
      <c r="C48" s="9">
        <v>479</v>
      </c>
      <c r="D48" s="11">
        <v>1967.1815000000004</v>
      </c>
      <c r="E48" s="93">
        <f t="shared" si="5"/>
        <v>8.8754454463598593E-4</v>
      </c>
      <c r="F48" s="17">
        <f t="shared" si="1"/>
        <v>0.99680094594766311</v>
      </c>
      <c r="G48" s="11"/>
      <c r="H48" s="11"/>
      <c r="I48" s="163"/>
      <c r="J48" s="164"/>
      <c r="K48" s="165"/>
      <c r="L48" s="166"/>
      <c r="M48" s="167"/>
      <c r="N48" s="161"/>
      <c r="O48" s="161"/>
      <c r="P48" s="161"/>
      <c r="Q48" s="161"/>
      <c r="R48" s="161"/>
      <c r="S48" s="161"/>
    </row>
    <row r="49" spans="1:19" ht="14.4" x14ac:dyDescent="0.3">
      <c r="A49" s="11"/>
      <c r="B49" s="153" t="s">
        <v>185</v>
      </c>
      <c r="C49" s="9">
        <v>35</v>
      </c>
      <c r="D49" s="11">
        <v>1202.7875000000004</v>
      </c>
      <c r="E49" s="93">
        <f t="shared" si="5"/>
        <v>5.4266852549261768E-4</v>
      </c>
      <c r="F49" s="17">
        <f t="shared" si="1"/>
        <v>0.99734361447315567</v>
      </c>
      <c r="G49" s="11"/>
      <c r="H49" s="11"/>
      <c r="I49" s="163"/>
      <c r="J49" s="164"/>
      <c r="K49" s="165"/>
      <c r="L49" s="166"/>
      <c r="M49" s="167"/>
      <c r="N49" s="161"/>
      <c r="O49" s="161"/>
      <c r="P49" s="161"/>
      <c r="Q49" s="161"/>
      <c r="R49" s="161"/>
      <c r="S49" s="161"/>
    </row>
    <row r="50" spans="1:19" ht="14.4" x14ac:dyDescent="0.3">
      <c r="A50" s="11"/>
      <c r="B50" s="153" t="s">
        <v>175</v>
      </c>
      <c r="C50" s="9">
        <v>416</v>
      </c>
      <c r="D50" s="11">
        <v>1046.1774999999998</v>
      </c>
      <c r="E50" s="93">
        <f t="shared" si="5"/>
        <v>4.7200989478902365E-4</v>
      </c>
      <c r="F50" s="17">
        <f t="shared" si="1"/>
        <v>0.99781562436794469</v>
      </c>
      <c r="G50" s="11"/>
      <c r="H50" s="11"/>
      <c r="I50" s="163"/>
      <c r="J50" s="164"/>
      <c r="K50" s="165"/>
      <c r="L50" s="166"/>
      <c r="M50" s="167"/>
      <c r="N50" s="161"/>
      <c r="O50" s="161"/>
      <c r="P50" s="161"/>
      <c r="Q50" s="161"/>
      <c r="R50" s="161"/>
      <c r="S50" s="161"/>
    </row>
    <row r="51" spans="1:19" ht="14.4" x14ac:dyDescent="0.3">
      <c r="A51" s="11"/>
      <c r="B51" s="153" t="s">
        <v>277</v>
      </c>
      <c r="C51" s="9">
        <v>35</v>
      </c>
      <c r="D51" s="11">
        <v>842.5005000000001</v>
      </c>
      <c r="E51" s="93">
        <f t="shared" si="5"/>
        <v>3.8011577611323123E-4</v>
      </c>
      <c r="F51" s="17">
        <f t="shared" si="1"/>
        <v>0.99819574014405787</v>
      </c>
      <c r="G51" s="11"/>
      <c r="H51" s="11"/>
      <c r="I51" s="163"/>
      <c r="J51" s="164"/>
      <c r="K51" s="165"/>
      <c r="L51" s="166"/>
      <c r="M51" s="167"/>
      <c r="N51" s="161"/>
      <c r="O51" s="161"/>
      <c r="P51" s="161"/>
      <c r="Q51" s="161"/>
      <c r="R51" s="161"/>
      <c r="S51" s="161"/>
    </row>
    <row r="52" spans="1:19" ht="14.4" x14ac:dyDescent="0.3">
      <c r="A52" s="11"/>
      <c r="B52" s="153" t="s">
        <v>175</v>
      </c>
      <c r="C52" s="9">
        <v>131</v>
      </c>
      <c r="D52" s="11">
        <v>833.52300000000014</v>
      </c>
      <c r="E52" s="93">
        <f t="shared" si="5"/>
        <v>3.7606534601846391E-4</v>
      </c>
      <c r="F52" s="17">
        <f t="shared" si="1"/>
        <v>0.99857180549007629</v>
      </c>
      <c r="G52" s="11"/>
      <c r="H52" s="11"/>
      <c r="I52" s="163"/>
      <c r="J52" s="164"/>
      <c r="K52" s="165"/>
      <c r="L52" s="166"/>
      <c r="M52" s="167"/>
      <c r="N52" s="161"/>
      <c r="O52" s="161"/>
      <c r="P52" s="161"/>
      <c r="Q52" s="161"/>
      <c r="R52" s="161"/>
      <c r="S52" s="161"/>
    </row>
    <row r="53" spans="1:19" ht="14.4" x14ac:dyDescent="0.3">
      <c r="A53" s="11"/>
      <c r="B53" s="153" t="s">
        <v>393</v>
      </c>
      <c r="C53" s="9">
        <v>36</v>
      </c>
      <c r="D53" s="11">
        <v>774.7380000000004</v>
      </c>
      <c r="E53" s="93">
        <f t="shared" si="5"/>
        <v>3.4954298086993735E-4</v>
      </c>
      <c r="F53" s="17">
        <f t="shared" si="1"/>
        <v>0.99892134847094627</v>
      </c>
      <c r="G53" s="11"/>
      <c r="H53" s="11"/>
      <c r="I53" s="163"/>
      <c r="J53" s="164"/>
      <c r="K53" s="165"/>
      <c r="L53" s="166"/>
      <c r="M53" s="167"/>
      <c r="N53" s="161"/>
      <c r="O53" s="161"/>
      <c r="P53" s="161"/>
      <c r="Q53" s="161"/>
      <c r="R53" s="161"/>
      <c r="S53" s="161"/>
    </row>
    <row r="54" spans="1:19" ht="14.4" x14ac:dyDescent="0.3">
      <c r="A54" s="11"/>
      <c r="B54" s="153" t="s">
        <v>175</v>
      </c>
      <c r="C54" s="9">
        <v>40</v>
      </c>
      <c r="D54" s="11">
        <v>621.09</v>
      </c>
      <c r="E54" s="93">
        <f t="shared" si="5"/>
        <v>2.8022073267157323E-4</v>
      </c>
      <c r="F54" s="17">
        <f t="shared" si="1"/>
        <v>0.9992015692036178</v>
      </c>
      <c r="G54" s="11"/>
      <c r="H54" s="11"/>
      <c r="I54" s="163"/>
      <c r="J54" s="164"/>
      <c r="K54" s="165"/>
      <c r="L54" s="166"/>
      <c r="M54" s="167"/>
      <c r="N54" s="161"/>
      <c r="O54" s="161"/>
      <c r="P54" s="161"/>
      <c r="Q54" s="161"/>
      <c r="R54" s="161"/>
      <c r="S54" s="161"/>
    </row>
    <row r="55" spans="1:19" ht="14.4" x14ac:dyDescent="0.3">
      <c r="A55" s="11"/>
      <c r="B55" s="153" t="s">
        <v>270</v>
      </c>
      <c r="C55" s="9">
        <v>35</v>
      </c>
      <c r="D55" s="11">
        <v>450.55400000000009</v>
      </c>
      <c r="E55" s="93">
        <f t="shared" si="5"/>
        <v>2.0327902878505212E-4</v>
      </c>
      <c r="F55" s="17">
        <f t="shared" si="1"/>
        <v>0.99940484823240283</v>
      </c>
      <c r="G55" s="11"/>
      <c r="H55" s="11"/>
      <c r="I55" s="163"/>
      <c r="J55" s="164"/>
      <c r="K55" s="165"/>
      <c r="L55" s="166"/>
      <c r="M55" s="167"/>
      <c r="N55" s="161"/>
      <c r="O55" s="161"/>
      <c r="P55" s="161"/>
      <c r="Q55" s="161"/>
      <c r="R55" s="161"/>
      <c r="S55" s="161"/>
    </row>
    <row r="56" spans="1:19" ht="14.4" x14ac:dyDescent="0.3">
      <c r="A56" s="11"/>
      <c r="B56" s="153" t="s">
        <v>273</v>
      </c>
      <c r="C56" s="9">
        <v>479</v>
      </c>
      <c r="D56" s="11">
        <v>407.85250000000002</v>
      </c>
      <c r="E56" s="93">
        <f t="shared" si="5"/>
        <v>1.8401314845180701E-4</v>
      </c>
      <c r="F56" s="17">
        <f t="shared" si="1"/>
        <v>0.99958886138085468</v>
      </c>
      <c r="G56" s="11"/>
      <c r="H56" s="11"/>
      <c r="I56" s="163"/>
      <c r="J56" s="164"/>
      <c r="K56" s="165"/>
      <c r="L56" s="166"/>
      <c r="M56" s="167"/>
      <c r="N56" s="161"/>
      <c r="O56" s="161"/>
      <c r="P56" s="161"/>
      <c r="Q56" s="161"/>
      <c r="R56" s="161"/>
      <c r="S56" s="161"/>
    </row>
    <row r="57" spans="1:19" ht="14.4" x14ac:dyDescent="0.3">
      <c r="A57" s="11"/>
      <c r="B57" s="153" t="s">
        <v>278</v>
      </c>
      <c r="C57" s="9">
        <v>35</v>
      </c>
      <c r="D57" s="11">
        <v>369.32249999999999</v>
      </c>
      <c r="E57" s="93">
        <f t="shared" si="5"/>
        <v>1.6662934766635605E-4</v>
      </c>
      <c r="F57" s="17">
        <f t="shared" si="1"/>
        <v>0.99975549072852099</v>
      </c>
      <c r="G57" s="11"/>
      <c r="H57" s="11"/>
      <c r="I57" s="163"/>
      <c r="J57" s="164"/>
      <c r="K57" s="165"/>
      <c r="L57" s="166"/>
      <c r="M57" s="167"/>
      <c r="N57" s="161"/>
      <c r="O57" s="161"/>
      <c r="P57" s="161"/>
      <c r="Q57" s="161"/>
      <c r="R57" s="161"/>
      <c r="S57" s="161"/>
    </row>
    <row r="58" spans="1:19" ht="14.4" x14ac:dyDescent="0.3">
      <c r="A58" s="11"/>
      <c r="B58" s="153" t="s">
        <v>185</v>
      </c>
      <c r="C58" s="9">
        <v>10</v>
      </c>
      <c r="D58" s="11">
        <v>167.18899999999999</v>
      </c>
      <c r="E58" s="93">
        <f t="shared" si="5"/>
        <v>7.5431618726155058E-5</v>
      </c>
      <c r="F58" s="17">
        <f t="shared" si="1"/>
        <v>0.99983092234724713</v>
      </c>
      <c r="G58" s="11"/>
      <c r="H58" s="11"/>
      <c r="I58" s="163"/>
      <c r="J58" s="164"/>
      <c r="K58" s="165"/>
      <c r="L58" s="166"/>
      <c r="M58" s="167"/>
      <c r="N58" s="161"/>
      <c r="O58" s="161"/>
      <c r="P58" s="161"/>
      <c r="Q58" s="161"/>
      <c r="R58" s="161"/>
      <c r="S58" s="161"/>
    </row>
    <row r="59" spans="1:19" ht="14.4" x14ac:dyDescent="0.3">
      <c r="A59" s="11"/>
      <c r="B59" s="154" t="s">
        <v>335</v>
      </c>
      <c r="C59" s="9">
        <v>194</v>
      </c>
      <c r="D59" s="11">
        <v>135.685</v>
      </c>
      <c r="E59" s="93">
        <f t="shared" si="5"/>
        <v>6.1217778603008273E-5</v>
      </c>
      <c r="F59" s="17">
        <f t="shared" si="1"/>
        <v>0.99989214012585015</v>
      </c>
      <c r="G59" s="11"/>
      <c r="H59" s="11"/>
      <c r="I59" s="163"/>
      <c r="J59" s="164"/>
      <c r="K59" s="165"/>
      <c r="L59" s="166"/>
      <c r="M59" s="167"/>
      <c r="N59" s="161"/>
      <c r="O59" s="161"/>
      <c r="P59" s="161"/>
      <c r="Q59" s="161"/>
      <c r="R59" s="161"/>
      <c r="S59" s="161"/>
    </row>
    <row r="60" spans="1:19" ht="14.4" x14ac:dyDescent="0.3">
      <c r="A60" s="11"/>
      <c r="B60" s="153" t="s">
        <v>175</v>
      </c>
      <c r="C60" s="9">
        <v>33</v>
      </c>
      <c r="D60" s="11">
        <v>125.70250000000001</v>
      </c>
      <c r="E60" s="93">
        <f t="shared" si="5"/>
        <v>5.6713916901976257E-5</v>
      </c>
      <c r="F60" s="17">
        <f t="shared" si="1"/>
        <v>0.99994885404275213</v>
      </c>
      <c r="G60" s="11"/>
      <c r="H60" s="11"/>
      <c r="I60" s="163"/>
      <c r="J60" s="164"/>
      <c r="K60" s="165"/>
      <c r="L60" s="166"/>
      <c r="M60" s="167"/>
      <c r="N60" s="161"/>
      <c r="O60" s="161"/>
      <c r="P60" s="161"/>
      <c r="Q60" s="161"/>
      <c r="R60" s="161"/>
      <c r="S60" s="161"/>
    </row>
    <row r="61" spans="1:19" ht="14.4" x14ac:dyDescent="0.3">
      <c r="A61" s="11"/>
      <c r="B61" s="153" t="s">
        <v>336</v>
      </c>
      <c r="C61" s="9">
        <v>479</v>
      </c>
      <c r="D61" s="11">
        <v>41.72</v>
      </c>
      <c r="E61" s="93">
        <f t="shared" si="5"/>
        <v>1.8823051356579616E-5</v>
      </c>
      <c r="F61" s="17">
        <f t="shared" si="1"/>
        <v>0.99996767709410872</v>
      </c>
      <c r="G61" s="11"/>
      <c r="H61" s="11"/>
      <c r="I61" s="163"/>
      <c r="J61" s="164"/>
      <c r="K61" s="165"/>
      <c r="L61" s="166"/>
      <c r="M61" s="167"/>
      <c r="N61" s="161"/>
      <c r="O61" s="161"/>
      <c r="P61" s="161"/>
      <c r="Q61" s="161"/>
      <c r="R61" s="161"/>
      <c r="S61" s="161"/>
    </row>
    <row r="62" spans="1:19" ht="14.4" x14ac:dyDescent="0.3">
      <c r="A62" s="11"/>
      <c r="B62" s="153" t="s">
        <v>278</v>
      </c>
      <c r="C62" s="9">
        <v>36</v>
      </c>
      <c r="D62" s="11">
        <v>32.395499999999998</v>
      </c>
      <c r="E62" s="93">
        <f t="shared" si="5"/>
        <v>1.4616063284325861E-5</v>
      </c>
      <c r="F62" s="17">
        <f t="shared" si="1"/>
        <v>0.99998229315739307</v>
      </c>
      <c r="G62" s="11"/>
      <c r="H62" s="11"/>
      <c r="I62" s="168"/>
      <c r="J62" s="168"/>
      <c r="K62" s="170"/>
      <c r="L62" s="166"/>
      <c r="M62" s="167"/>
      <c r="N62" s="161"/>
      <c r="O62" s="161"/>
      <c r="P62" s="161"/>
      <c r="Q62" s="161"/>
      <c r="R62" s="161"/>
      <c r="S62" s="161"/>
    </row>
    <row r="63" spans="1:19" ht="14.4" x14ac:dyDescent="0.3">
      <c r="A63" s="11"/>
      <c r="B63" s="153" t="s">
        <v>273</v>
      </c>
      <c r="C63" s="9">
        <v>10</v>
      </c>
      <c r="D63" s="11">
        <v>32.183999999999997</v>
      </c>
      <c r="E63" s="93">
        <f t="shared" si="5"/>
        <v>1.4520639617932845E-5</v>
      </c>
      <c r="F63" s="17">
        <f t="shared" si="1"/>
        <v>0.999996813797011</v>
      </c>
      <c r="G63" s="11"/>
      <c r="H63" s="11"/>
      <c r="I63" s="168"/>
      <c r="J63" s="168"/>
      <c r="K63" s="170"/>
      <c r="L63" s="166"/>
      <c r="M63" s="167"/>
      <c r="N63" s="161"/>
      <c r="O63" s="161"/>
      <c r="P63" s="161"/>
      <c r="Q63" s="161"/>
      <c r="R63" s="161"/>
      <c r="S63" s="161"/>
    </row>
    <row r="64" spans="1:19" ht="14.4" x14ac:dyDescent="0.3">
      <c r="A64" s="11"/>
      <c r="B64" s="153" t="s">
        <v>180</v>
      </c>
      <c r="C64" s="9">
        <v>35</v>
      </c>
      <c r="D64" s="11">
        <v>5.2319999999999993</v>
      </c>
      <c r="E64" s="93">
        <f t="shared" si="5"/>
        <v>2.3605514069421031E-6</v>
      </c>
      <c r="F64" s="17">
        <f t="shared" si="1"/>
        <v>0.9999991743484179</v>
      </c>
      <c r="G64" s="11"/>
      <c r="H64" s="11"/>
      <c r="I64" s="89"/>
      <c r="J64" s="89"/>
      <c r="K64" s="122"/>
      <c r="L64" s="93"/>
      <c r="M64" s="17"/>
      <c r="N64" s="161"/>
      <c r="O64" s="161"/>
      <c r="P64" s="161"/>
      <c r="Q64" s="161"/>
      <c r="R64" s="161"/>
      <c r="S64" s="161"/>
    </row>
    <row r="65" spans="1:19" x14ac:dyDescent="0.25">
      <c r="A65" s="11"/>
      <c r="B65" s="153" t="s">
        <v>180</v>
      </c>
      <c r="C65" s="9">
        <v>194</v>
      </c>
      <c r="D65" s="11">
        <v>1.8299999999999998</v>
      </c>
      <c r="E65" s="93">
        <f t="shared" si="5"/>
        <v>8.2565158155658419E-7</v>
      </c>
      <c r="F65" s="17">
        <f t="shared" si="1"/>
        <v>0.99999999999999944</v>
      </c>
      <c r="G65" s="11"/>
      <c r="H65" s="11"/>
      <c r="I65" s="60"/>
      <c r="J65" s="60"/>
      <c r="K65" s="60"/>
      <c r="L65" s="93"/>
      <c r="M65" s="17"/>
      <c r="N65" s="161"/>
      <c r="O65" s="161"/>
      <c r="P65" s="161"/>
      <c r="Q65" s="161"/>
      <c r="R65" s="161"/>
      <c r="S65" s="161"/>
    </row>
    <row r="66" spans="1:19" ht="14.4" thickBot="1" x14ac:dyDescent="0.3">
      <c r="A66" s="11"/>
      <c r="B66" s="117"/>
      <c r="C66" s="117"/>
      <c r="D66" s="95">
        <f>SUM(D10:D65)</f>
        <v>2216431.2899999996</v>
      </c>
      <c r="E66" s="96">
        <v>1</v>
      </c>
      <c r="F66" s="116"/>
      <c r="G66" s="11"/>
      <c r="H66" s="11"/>
      <c r="I66" s="60"/>
      <c r="J66" s="60"/>
      <c r="K66" s="60"/>
      <c r="L66" s="93"/>
      <c r="M66" s="17"/>
      <c r="N66" s="161"/>
      <c r="O66" s="161"/>
      <c r="P66" s="161"/>
      <c r="Q66" s="161"/>
      <c r="R66" s="161"/>
      <c r="S66" s="161"/>
    </row>
    <row r="67" spans="1:19" ht="14.4" thickTop="1" x14ac:dyDescent="0.25">
      <c r="A67" s="11"/>
      <c r="B67" s="9" t="s">
        <v>697</v>
      </c>
      <c r="G67" s="11"/>
      <c r="H67" s="11"/>
      <c r="I67" s="60"/>
      <c r="J67" s="60"/>
      <c r="K67" s="60"/>
      <c r="L67" s="93"/>
      <c r="M67" s="17"/>
      <c r="N67" s="161"/>
      <c r="O67" s="161"/>
      <c r="P67" s="161"/>
      <c r="Q67" s="161"/>
      <c r="R67" s="161"/>
      <c r="S67" s="161"/>
    </row>
    <row r="68" spans="1:19" x14ac:dyDescent="0.25">
      <c r="A68" s="11"/>
      <c r="B68" s="9" t="s">
        <v>698</v>
      </c>
      <c r="G68" s="11"/>
      <c r="H68" s="11"/>
      <c r="I68" s="60"/>
      <c r="J68" s="60"/>
      <c r="K68" s="60"/>
      <c r="L68" s="78"/>
      <c r="M68" s="60"/>
      <c r="N68" s="161"/>
      <c r="O68" s="161"/>
      <c r="P68" s="161"/>
      <c r="Q68" s="161"/>
      <c r="R68" s="161"/>
      <c r="S68" s="161"/>
    </row>
    <row r="69" spans="1:19" x14ac:dyDescent="0.25">
      <c r="A69" s="11"/>
      <c r="G69" s="11"/>
      <c r="H69" s="11"/>
      <c r="I69" s="60"/>
      <c r="J69" s="60"/>
      <c r="K69" s="60"/>
      <c r="L69" s="60"/>
      <c r="M69" s="60"/>
      <c r="N69" s="161"/>
      <c r="O69" s="161"/>
      <c r="P69" s="161"/>
      <c r="Q69" s="161"/>
      <c r="R69" s="161"/>
      <c r="S69" s="161"/>
    </row>
    <row r="70" spans="1:19" x14ac:dyDescent="0.25">
      <c r="G70" s="11"/>
      <c r="H70" s="11"/>
      <c r="I70" s="60"/>
      <c r="J70" s="60"/>
      <c r="K70" s="60"/>
      <c r="L70" s="60"/>
      <c r="M70" s="60"/>
      <c r="N70" s="161"/>
      <c r="O70" s="161"/>
      <c r="P70" s="161"/>
      <c r="Q70" s="161"/>
      <c r="R70" s="161"/>
      <c r="S70" s="161"/>
    </row>
    <row r="71" spans="1:19" x14ac:dyDescent="0.25">
      <c r="A71" s="9"/>
      <c r="G71" s="11"/>
      <c r="H71" s="11"/>
      <c r="I71" s="60"/>
      <c r="J71" s="60"/>
      <c r="K71" s="60"/>
      <c r="L71" s="60"/>
      <c r="M71" s="60"/>
      <c r="N71" s="161"/>
      <c r="O71" s="161"/>
      <c r="P71" s="161"/>
      <c r="Q71" s="161"/>
      <c r="R71" s="161"/>
      <c r="S71" s="161"/>
    </row>
    <row r="72" spans="1:19" x14ac:dyDescent="0.25">
      <c r="G72" s="11"/>
      <c r="H72" s="11"/>
      <c r="I72" s="60"/>
      <c r="J72" s="60"/>
      <c r="K72" s="60"/>
      <c r="L72" s="60"/>
      <c r="M72" s="60"/>
      <c r="N72" s="161"/>
      <c r="O72" s="161"/>
      <c r="P72" s="161"/>
      <c r="Q72" s="161"/>
      <c r="R72" s="161"/>
      <c r="S72" s="161"/>
    </row>
    <row r="73" spans="1:19" x14ac:dyDescent="0.25">
      <c r="G73" s="11"/>
      <c r="H73" s="11"/>
      <c r="I73" s="60"/>
      <c r="J73" s="60"/>
      <c r="K73" s="60"/>
      <c r="L73" s="60"/>
      <c r="M73" s="60"/>
      <c r="N73" s="161"/>
      <c r="O73" s="161"/>
      <c r="P73" s="161"/>
      <c r="Q73" s="161"/>
      <c r="R73" s="161"/>
      <c r="S73" s="161"/>
    </row>
    <row r="74" spans="1:19" x14ac:dyDescent="0.25">
      <c r="G74" s="11"/>
      <c r="H74" s="11"/>
      <c r="I74" s="60"/>
      <c r="J74" s="60"/>
      <c r="K74" s="60"/>
      <c r="L74" s="60"/>
      <c r="M74" s="60"/>
      <c r="O74" s="161"/>
      <c r="P74" s="161"/>
      <c r="Q74" s="161"/>
      <c r="R74" s="161"/>
      <c r="S74" s="161"/>
    </row>
    <row r="75" spans="1:19" x14ac:dyDescent="0.25">
      <c r="G75" s="11"/>
      <c r="H75" s="11"/>
      <c r="I75" s="60"/>
      <c r="J75" s="60"/>
      <c r="K75" s="60"/>
      <c r="L75" s="60"/>
      <c r="M75" s="60"/>
    </row>
    <row r="76" spans="1:19" x14ac:dyDescent="0.25">
      <c r="G76" s="11"/>
      <c r="H76" s="11"/>
      <c r="I76" s="60"/>
      <c r="J76" s="60"/>
      <c r="K76" s="60"/>
      <c r="L76" s="60"/>
      <c r="M76" s="60"/>
    </row>
    <row r="77" spans="1:19" x14ac:dyDescent="0.25">
      <c r="G77" s="11"/>
      <c r="H77" s="11"/>
      <c r="I77" s="60"/>
      <c r="J77" s="60"/>
      <c r="K77" s="60"/>
      <c r="L77" s="60"/>
      <c r="M77" s="60"/>
      <c r="N77" s="1"/>
    </row>
    <row r="78" spans="1:19" x14ac:dyDescent="0.25">
      <c r="G78" s="11"/>
      <c r="H78" s="1"/>
      <c r="I78" s="60"/>
      <c r="J78" s="60"/>
      <c r="K78" s="60"/>
      <c r="L78" s="60"/>
      <c r="M78" s="60"/>
      <c r="N78" s="1"/>
    </row>
    <row r="79" spans="1:19" x14ac:dyDescent="0.25">
      <c r="G79" s="11"/>
      <c r="H79" s="1"/>
      <c r="L79" s="60"/>
      <c r="M79" s="60"/>
      <c r="N79" s="1"/>
    </row>
    <row r="80" spans="1:19" x14ac:dyDescent="0.25">
      <c r="G80" s="9"/>
      <c r="H80" s="1"/>
      <c r="L80" s="60"/>
      <c r="M80" s="60"/>
      <c r="N80" s="1"/>
    </row>
    <row r="81" spans="7:14" x14ac:dyDescent="0.25">
      <c r="G81" s="9"/>
      <c r="H81" s="60"/>
      <c r="L81" s="60"/>
      <c r="M81" s="60"/>
      <c r="N81" s="1"/>
    </row>
    <row r="82" spans="7:14" x14ac:dyDescent="0.25">
      <c r="H82" s="1"/>
      <c r="N82" s="1"/>
    </row>
    <row r="83" spans="7:14" x14ac:dyDescent="0.25">
      <c r="H83" s="1"/>
      <c r="N83" s="1"/>
    </row>
    <row r="84" spans="7:14" x14ac:dyDescent="0.25">
      <c r="H84" s="1"/>
      <c r="N84" s="1"/>
    </row>
    <row r="85" spans="7:14" x14ac:dyDescent="0.25">
      <c r="H85" s="1"/>
      <c r="N85" s="1"/>
    </row>
    <row r="86" spans="7:14" x14ac:dyDescent="0.25">
      <c r="H86" s="1"/>
      <c r="N86" s="1"/>
    </row>
    <row r="87" spans="7:14" x14ac:dyDescent="0.25">
      <c r="H87" s="1"/>
      <c r="N87" s="1"/>
    </row>
    <row r="88" spans="7:14" x14ac:dyDescent="0.25">
      <c r="H88" s="1"/>
      <c r="N88" s="1"/>
    </row>
    <row r="89" spans="7:14" x14ac:dyDescent="0.25">
      <c r="H89" s="1"/>
      <c r="N89" s="1"/>
    </row>
    <row r="90" spans="7:14" x14ac:dyDescent="0.25">
      <c r="H90" s="1"/>
      <c r="N90" s="1"/>
    </row>
    <row r="91" spans="7:14" x14ac:dyDescent="0.25">
      <c r="H91" s="1"/>
    </row>
  </sheetData>
  <sheetProtection algorithmName="SHA-512" hashValue="XpKVaIbo4UGDiZWsVTcf/rgFjMbpRC0kVNNzyt+E7hbhWxq+Q2AjRo/ccohwYqIto0oK5auP5R4NlNwKysyShw==" saltValue="9A4X/hDaS0RPppx9wLL7EQ==" spinCount="100000" sheet="1" objects="1" scenarios="1"/>
  <sortState ref="I11:M24">
    <sortCondition ref="I11"/>
  </sortState>
  <pageMargins left="0.7" right="0.7" top="0.5" bottom="0.5" header="0.3" footer="0.3"/>
  <pageSetup scale="67"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0"/>
  <sheetViews>
    <sheetView showGridLines="0" topLeftCell="A19" workbookViewId="0">
      <selection activeCell="A56" sqref="A56"/>
    </sheetView>
  </sheetViews>
  <sheetFormatPr defaultColWidth="9.109375" defaultRowHeight="13.8" x14ac:dyDescent="0.25"/>
  <cols>
    <col min="1" max="1" width="2.6640625" style="1" customWidth="1"/>
    <col min="2" max="2" width="9.109375" style="1"/>
    <col min="3" max="3" width="11.109375" style="1" bestFit="1" customWidth="1"/>
    <col min="4" max="4" width="9.44140625" style="1" bestFit="1" customWidth="1"/>
    <col min="5" max="5" width="5.5546875" style="1" customWidth="1"/>
    <col min="6" max="7" width="9.109375" style="1"/>
    <col min="8" max="8" width="11.109375" style="1" bestFit="1" customWidth="1"/>
    <col min="9" max="9" width="7.44140625" style="1" customWidth="1"/>
    <col min="10" max="10" width="9.109375" style="1"/>
    <col min="11" max="11" width="3.33203125" style="1" customWidth="1"/>
    <col min="12" max="17" width="9.109375" style="1"/>
    <col min="18" max="18" width="10.33203125" style="1" bestFit="1" customWidth="1"/>
    <col min="19" max="16384" width="9.109375" style="1"/>
  </cols>
  <sheetData>
    <row r="1" spans="1:19" ht="15.6" x14ac:dyDescent="0.3">
      <c r="A1" s="3"/>
      <c r="B1" s="3"/>
      <c r="C1" s="3"/>
      <c r="D1" s="3"/>
      <c r="E1" s="3"/>
      <c r="F1" s="3"/>
      <c r="G1" s="3"/>
      <c r="H1" s="9"/>
      <c r="I1" s="9"/>
      <c r="J1" s="10"/>
      <c r="P1" s="176" t="s">
        <v>344</v>
      </c>
      <c r="Q1" s="176" t="s">
        <v>345</v>
      </c>
      <c r="R1" s="176" t="s">
        <v>269</v>
      </c>
      <c r="S1" s="176" t="s">
        <v>346</v>
      </c>
    </row>
    <row r="2" spans="1:19" ht="15.6" x14ac:dyDescent="0.3">
      <c r="A2" s="3"/>
      <c r="B2" s="3"/>
      <c r="C2" s="3"/>
      <c r="D2" s="3"/>
      <c r="E2" s="3"/>
      <c r="F2" s="3"/>
      <c r="G2" s="3"/>
      <c r="H2" s="9"/>
      <c r="I2" s="9"/>
      <c r="J2" s="10" t="s">
        <v>51</v>
      </c>
      <c r="P2" t="s">
        <v>349</v>
      </c>
      <c r="Q2" t="s">
        <v>138</v>
      </c>
      <c r="R2" t="s">
        <v>363</v>
      </c>
      <c r="S2">
        <v>14</v>
      </c>
    </row>
    <row r="3" spans="1:19" ht="15.6" x14ac:dyDescent="0.3">
      <c r="A3" s="3"/>
      <c r="B3" s="3"/>
      <c r="C3" s="3"/>
      <c r="D3" s="3"/>
      <c r="E3" s="3"/>
      <c r="F3" s="3"/>
      <c r="G3" s="3"/>
      <c r="H3" s="9"/>
      <c r="I3" s="9"/>
      <c r="J3" s="10" t="s">
        <v>110</v>
      </c>
      <c r="P3" t="s">
        <v>349</v>
      </c>
      <c r="Q3" t="s">
        <v>123</v>
      </c>
      <c r="R3" t="s">
        <v>350</v>
      </c>
      <c r="S3">
        <v>73</v>
      </c>
    </row>
    <row r="4" spans="1:19" ht="15.6" x14ac:dyDescent="0.3">
      <c r="A4" s="3"/>
      <c r="B4" s="3"/>
      <c r="C4" s="3"/>
      <c r="D4" s="3"/>
      <c r="E4" s="3"/>
      <c r="F4" s="3"/>
      <c r="G4" s="3"/>
      <c r="H4" s="9"/>
      <c r="I4" s="9"/>
      <c r="J4" s="9"/>
      <c r="P4" t="s">
        <v>111</v>
      </c>
      <c r="Q4" t="s">
        <v>112</v>
      </c>
      <c r="R4" t="s">
        <v>251</v>
      </c>
      <c r="S4">
        <v>36</v>
      </c>
    </row>
    <row r="5" spans="1:19" ht="15.6" x14ac:dyDescent="0.3">
      <c r="A5" s="3"/>
      <c r="B5" s="5" t="s">
        <v>141</v>
      </c>
      <c r="C5" s="5"/>
      <c r="D5" s="5"/>
      <c r="E5" s="5"/>
      <c r="F5" s="5"/>
      <c r="G5" s="5"/>
      <c r="H5" s="5"/>
      <c r="I5" s="5"/>
      <c r="J5" s="3"/>
      <c r="P5" t="s">
        <v>115</v>
      </c>
      <c r="Q5" t="s">
        <v>112</v>
      </c>
      <c r="R5" t="s">
        <v>197</v>
      </c>
      <c r="S5">
        <v>551</v>
      </c>
    </row>
    <row r="6" spans="1:19" ht="15.6" x14ac:dyDescent="0.3">
      <c r="A6" s="3"/>
      <c r="B6" s="5" t="s">
        <v>143</v>
      </c>
      <c r="C6" s="5"/>
      <c r="D6" s="5"/>
      <c r="E6" s="5"/>
      <c r="F6" s="5"/>
      <c r="G6" s="5"/>
      <c r="H6" s="5"/>
      <c r="I6" s="5"/>
      <c r="J6" s="3"/>
      <c r="P6" t="s">
        <v>115</v>
      </c>
      <c r="Q6" t="s">
        <v>118</v>
      </c>
      <c r="R6" t="s">
        <v>366</v>
      </c>
      <c r="S6">
        <v>11</v>
      </c>
    </row>
    <row r="7" spans="1:19" ht="15.6" x14ac:dyDescent="0.3">
      <c r="A7" s="6"/>
      <c r="B7" s="7" t="s">
        <v>688</v>
      </c>
      <c r="C7" s="5"/>
      <c r="D7" s="5"/>
      <c r="E7" s="5"/>
      <c r="F7" s="5"/>
      <c r="G7" s="5"/>
      <c r="H7" s="5"/>
      <c r="I7" s="5"/>
      <c r="J7" s="3"/>
      <c r="P7" t="s">
        <v>115</v>
      </c>
      <c r="Q7" t="s">
        <v>138</v>
      </c>
      <c r="R7" t="s">
        <v>358</v>
      </c>
      <c r="S7">
        <v>11</v>
      </c>
    </row>
    <row r="8" spans="1:19" ht="15.6" x14ac:dyDescent="0.3">
      <c r="A8" s="3"/>
      <c r="B8" s="3"/>
      <c r="C8" s="3"/>
      <c r="D8" s="3"/>
      <c r="E8" s="3"/>
      <c r="F8" s="3"/>
      <c r="G8" s="3"/>
      <c r="H8" s="3"/>
      <c r="I8" s="3"/>
      <c r="J8" s="3"/>
      <c r="P8" t="s">
        <v>114</v>
      </c>
      <c r="Q8" t="s">
        <v>112</v>
      </c>
      <c r="R8" t="s">
        <v>198</v>
      </c>
      <c r="S8">
        <v>243</v>
      </c>
    </row>
    <row r="9" spans="1:19" ht="15.6" x14ac:dyDescent="0.3">
      <c r="A9" s="3"/>
      <c r="B9" s="3"/>
      <c r="C9" s="3"/>
      <c r="D9" s="4" t="s">
        <v>144</v>
      </c>
      <c r="E9" s="3"/>
      <c r="F9" s="3"/>
      <c r="G9" s="4"/>
      <c r="H9" s="4"/>
      <c r="I9" s="4" t="s">
        <v>144</v>
      </c>
      <c r="J9" s="3"/>
      <c r="P9" t="s">
        <v>114</v>
      </c>
      <c r="Q9" t="s">
        <v>124</v>
      </c>
      <c r="R9" t="s">
        <v>352</v>
      </c>
      <c r="S9">
        <v>49</v>
      </c>
    </row>
    <row r="10" spans="1:19" ht="15.6" x14ac:dyDescent="0.3">
      <c r="A10" s="3"/>
      <c r="B10" s="8"/>
      <c r="C10" s="92" t="s">
        <v>147</v>
      </c>
      <c r="D10" s="8" t="s">
        <v>145</v>
      </c>
      <c r="E10" s="3"/>
      <c r="F10" s="3"/>
      <c r="G10" s="8"/>
      <c r="H10" s="92" t="s">
        <v>147</v>
      </c>
      <c r="I10" s="8" t="s">
        <v>145</v>
      </c>
      <c r="J10" s="3"/>
      <c r="P10" t="s">
        <v>114</v>
      </c>
      <c r="Q10" t="s">
        <v>113</v>
      </c>
      <c r="R10" t="s">
        <v>297</v>
      </c>
      <c r="S10">
        <v>102</v>
      </c>
    </row>
    <row r="11" spans="1:19" ht="15.6" x14ac:dyDescent="0.3">
      <c r="A11" s="3"/>
      <c r="B11" s="4"/>
      <c r="C11" s="9" t="s">
        <v>222</v>
      </c>
      <c r="D11" s="189">
        <v>3179</v>
      </c>
      <c r="E11" s="9"/>
      <c r="F11" s="9"/>
      <c r="G11" s="9"/>
      <c r="H11" s="9" t="s">
        <v>214</v>
      </c>
      <c r="I11" s="189">
        <v>358</v>
      </c>
      <c r="J11"/>
      <c r="K11"/>
      <c r="L11"/>
      <c r="P11" t="s">
        <v>112</v>
      </c>
      <c r="Q11" t="s">
        <v>111</v>
      </c>
      <c r="R11" t="s">
        <v>252</v>
      </c>
      <c r="S11">
        <v>36</v>
      </c>
    </row>
    <row r="12" spans="1:19" ht="15.6" x14ac:dyDescent="0.3">
      <c r="A12" s="3"/>
      <c r="B12" s="4"/>
      <c r="C12" s="9" t="s">
        <v>244</v>
      </c>
      <c r="D12" s="189">
        <v>3178</v>
      </c>
      <c r="E12" s="9"/>
      <c r="F12" s="9"/>
      <c r="G12" s="9"/>
      <c r="H12" s="9" t="s">
        <v>260</v>
      </c>
      <c r="I12" s="189">
        <v>357</v>
      </c>
      <c r="J12"/>
      <c r="P12" t="s">
        <v>112</v>
      </c>
      <c r="Q12" t="s">
        <v>115</v>
      </c>
      <c r="R12" t="s">
        <v>199</v>
      </c>
      <c r="S12">
        <v>553</v>
      </c>
    </row>
    <row r="13" spans="1:19" ht="15.6" x14ac:dyDescent="0.3">
      <c r="A13" s="3"/>
      <c r="B13" s="4"/>
      <c r="C13" s="9" t="s">
        <v>205</v>
      </c>
      <c r="D13" s="189">
        <v>2982</v>
      </c>
      <c r="E13" s="9"/>
      <c r="F13" s="9"/>
      <c r="G13" s="9"/>
      <c r="H13" s="9" t="s">
        <v>259</v>
      </c>
      <c r="I13" s="189">
        <v>355</v>
      </c>
      <c r="J13"/>
      <c r="P13" t="s">
        <v>112</v>
      </c>
      <c r="Q13" t="s">
        <v>114</v>
      </c>
      <c r="R13" t="s">
        <v>200</v>
      </c>
      <c r="S13">
        <v>309</v>
      </c>
    </row>
    <row r="14" spans="1:19" ht="15.6" x14ac:dyDescent="0.3">
      <c r="A14" s="3"/>
      <c r="B14" s="4"/>
      <c r="C14" s="9" t="s">
        <v>207</v>
      </c>
      <c r="D14" s="189">
        <v>2918</v>
      </c>
      <c r="E14" s="9"/>
      <c r="F14" s="9"/>
      <c r="G14" s="9"/>
      <c r="H14" s="9" t="s">
        <v>225</v>
      </c>
      <c r="I14" s="189">
        <v>354</v>
      </c>
      <c r="J14"/>
      <c r="P14" t="s">
        <v>112</v>
      </c>
      <c r="Q14" t="s">
        <v>112</v>
      </c>
      <c r="R14" t="s">
        <v>265</v>
      </c>
      <c r="S14">
        <v>14</v>
      </c>
    </row>
    <row r="15" spans="1:19" ht="15.6" x14ac:dyDescent="0.3">
      <c r="A15" s="3"/>
      <c r="B15" s="4"/>
      <c r="C15" s="9" t="s">
        <v>211</v>
      </c>
      <c r="D15" s="189">
        <v>2907</v>
      </c>
      <c r="E15" s="9"/>
      <c r="F15" s="9"/>
      <c r="G15" s="9"/>
      <c r="H15" s="9" t="s">
        <v>217</v>
      </c>
      <c r="I15" s="189">
        <v>353</v>
      </c>
      <c r="J15"/>
      <c r="P15" t="s">
        <v>112</v>
      </c>
      <c r="Q15" t="s">
        <v>122</v>
      </c>
      <c r="R15" t="s">
        <v>201</v>
      </c>
      <c r="S15">
        <v>109</v>
      </c>
    </row>
    <row r="16" spans="1:19" ht="15.6" x14ac:dyDescent="0.3">
      <c r="A16" s="3"/>
      <c r="B16" s="4"/>
      <c r="C16" s="9" t="s">
        <v>202</v>
      </c>
      <c r="D16" s="189">
        <v>2593</v>
      </c>
      <c r="E16" s="9"/>
      <c r="F16" s="9"/>
      <c r="G16" s="9"/>
      <c r="H16" s="9" t="s">
        <v>234</v>
      </c>
      <c r="I16" s="189">
        <v>344</v>
      </c>
      <c r="J16"/>
      <c r="P16" t="s">
        <v>112</v>
      </c>
      <c r="Q16" t="s">
        <v>124</v>
      </c>
      <c r="R16" t="s">
        <v>202</v>
      </c>
      <c r="S16">
        <v>628</v>
      </c>
    </row>
    <row r="17" spans="1:19" ht="15.6" x14ac:dyDescent="0.3">
      <c r="A17" s="3"/>
      <c r="B17" s="4"/>
      <c r="C17" s="9" t="s">
        <v>199</v>
      </c>
      <c r="D17" s="189">
        <v>1862</v>
      </c>
      <c r="E17" s="9"/>
      <c r="F17" s="9"/>
      <c r="G17" s="9"/>
      <c r="H17" s="9" t="s">
        <v>383</v>
      </c>
      <c r="I17" s="189">
        <v>342</v>
      </c>
      <c r="J17"/>
      <c r="P17" t="s">
        <v>112</v>
      </c>
      <c r="Q17" t="s">
        <v>121</v>
      </c>
      <c r="R17" t="s">
        <v>223</v>
      </c>
      <c r="S17">
        <v>207</v>
      </c>
    </row>
    <row r="18" spans="1:19" ht="15.6" x14ac:dyDescent="0.3">
      <c r="A18" s="3"/>
      <c r="B18" s="4"/>
      <c r="C18" s="9" t="s">
        <v>197</v>
      </c>
      <c r="D18" s="189">
        <v>1857</v>
      </c>
      <c r="E18" s="9"/>
      <c r="F18" s="9"/>
      <c r="G18" s="9"/>
      <c r="H18" s="9" t="s">
        <v>253</v>
      </c>
      <c r="I18" s="189">
        <v>341</v>
      </c>
      <c r="J18"/>
      <c r="P18" t="s">
        <v>112</v>
      </c>
      <c r="Q18" t="s">
        <v>172</v>
      </c>
      <c r="R18" t="s">
        <v>361</v>
      </c>
      <c r="S18">
        <v>73</v>
      </c>
    </row>
    <row r="19" spans="1:19" ht="15.6" x14ac:dyDescent="0.3">
      <c r="A19" s="3"/>
      <c r="B19" s="4"/>
      <c r="C19" s="9" t="s">
        <v>212</v>
      </c>
      <c r="D19" s="189">
        <v>1680</v>
      </c>
      <c r="E19" s="9"/>
      <c r="F19" s="9"/>
      <c r="G19" s="9"/>
      <c r="H19" s="9" t="s">
        <v>254</v>
      </c>
      <c r="I19" s="189">
        <v>340</v>
      </c>
      <c r="J19"/>
      <c r="P19" t="s">
        <v>112</v>
      </c>
      <c r="Q19" t="s">
        <v>129</v>
      </c>
      <c r="R19" t="s">
        <v>203</v>
      </c>
      <c r="S19">
        <v>102</v>
      </c>
    </row>
    <row r="20" spans="1:19" ht="15.6" x14ac:dyDescent="0.3">
      <c r="A20" s="3"/>
      <c r="B20" s="4"/>
      <c r="C20" s="9" t="s">
        <v>230</v>
      </c>
      <c r="D20" s="189">
        <v>1542</v>
      </c>
      <c r="E20" s="9"/>
      <c r="F20" s="9"/>
      <c r="G20" s="9"/>
      <c r="H20" s="9" t="s">
        <v>382</v>
      </c>
      <c r="I20" s="189">
        <v>332</v>
      </c>
      <c r="J20"/>
      <c r="P20" t="s">
        <v>112</v>
      </c>
      <c r="Q20" t="s">
        <v>113</v>
      </c>
      <c r="R20" t="s">
        <v>204</v>
      </c>
      <c r="S20">
        <v>533</v>
      </c>
    </row>
    <row r="21" spans="1:19" ht="15.6" x14ac:dyDescent="0.3">
      <c r="A21" s="3"/>
      <c r="B21" s="4"/>
      <c r="C21" s="9" t="s">
        <v>245</v>
      </c>
      <c r="D21" s="189">
        <v>1505</v>
      </c>
      <c r="E21" s="9"/>
      <c r="F21" s="9"/>
      <c r="G21" s="9"/>
      <c r="H21" s="9" t="s">
        <v>227</v>
      </c>
      <c r="I21" s="189">
        <v>331</v>
      </c>
      <c r="J21"/>
      <c r="P21" t="s">
        <v>112</v>
      </c>
      <c r="Q21" t="s">
        <v>167</v>
      </c>
      <c r="R21" t="s">
        <v>356</v>
      </c>
      <c r="S21">
        <v>209</v>
      </c>
    </row>
    <row r="22" spans="1:19" ht="15.6" x14ac:dyDescent="0.3">
      <c r="A22" s="3"/>
      <c r="B22" s="4"/>
      <c r="C22" s="9" t="s">
        <v>240</v>
      </c>
      <c r="D22" s="189">
        <v>1495</v>
      </c>
      <c r="E22" s="9"/>
      <c r="F22" s="9"/>
      <c r="G22" s="9"/>
      <c r="H22" s="9" t="s">
        <v>238</v>
      </c>
      <c r="I22" s="189">
        <v>321</v>
      </c>
      <c r="J22"/>
      <c r="P22" t="s">
        <v>112</v>
      </c>
      <c r="Q22" t="s">
        <v>184</v>
      </c>
      <c r="R22" t="s">
        <v>351</v>
      </c>
      <c r="S22">
        <v>25</v>
      </c>
    </row>
    <row r="23" spans="1:19" ht="15.6" x14ac:dyDescent="0.3">
      <c r="A23" s="3"/>
      <c r="B23" s="4"/>
      <c r="C23" s="9" t="s">
        <v>206</v>
      </c>
      <c r="D23" s="189">
        <v>1427</v>
      </c>
      <c r="E23" s="9"/>
      <c r="F23" s="9"/>
      <c r="G23" s="9"/>
      <c r="H23" s="9" t="s">
        <v>348</v>
      </c>
      <c r="I23" s="189">
        <v>304</v>
      </c>
      <c r="J23"/>
      <c r="P23" t="s">
        <v>112</v>
      </c>
      <c r="Q23" t="s">
        <v>117</v>
      </c>
      <c r="R23" t="s">
        <v>235</v>
      </c>
      <c r="S23">
        <v>126</v>
      </c>
    </row>
    <row r="24" spans="1:19" ht="15.6" x14ac:dyDescent="0.3">
      <c r="A24" s="3"/>
      <c r="B24" s="4"/>
      <c r="C24" s="9" t="s">
        <v>193</v>
      </c>
      <c r="D24" s="189">
        <v>1356</v>
      </c>
      <c r="E24" s="9"/>
      <c r="F24" s="9"/>
      <c r="G24" s="9"/>
      <c r="H24" s="9" t="s">
        <v>257</v>
      </c>
      <c r="I24" s="189">
        <v>289</v>
      </c>
      <c r="J24"/>
      <c r="P24" t="s">
        <v>112</v>
      </c>
      <c r="Q24" t="s">
        <v>119</v>
      </c>
      <c r="R24" t="s">
        <v>222</v>
      </c>
      <c r="S24">
        <v>940</v>
      </c>
    </row>
    <row r="25" spans="1:19" ht="15.6" x14ac:dyDescent="0.3">
      <c r="A25" s="3"/>
      <c r="B25" s="4"/>
      <c r="C25" s="9" t="s">
        <v>200</v>
      </c>
      <c r="D25" s="189">
        <v>1259</v>
      </c>
      <c r="E25" s="9"/>
      <c r="F25" s="9"/>
      <c r="G25" s="9"/>
      <c r="H25" s="9" t="s">
        <v>355</v>
      </c>
      <c r="I25" s="189">
        <v>251</v>
      </c>
      <c r="J25"/>
      <c r="P25" t="s">
        <v>112</v>
      </c>
      <c r="Q25" t="s">
        <v>120</v>
      </c>
      <c r="R25" t="s">
        <v>205</v>
      </c>
      <c r="S25">
        <v>951</v>
      </c>
    </row>
    <row r="26" spans="1:19" ht="15.6" x14ac:dyDescent="0.3">
      <c r="A26" s="3"/>
      <c r="B26" s="4"/>
      <c r="C26" s="9" t="s">
        <v>194</v>
      </c>
      <c r="D26" s="189">
        <v>1196</v>
      </c>
      <c r="E26" s="9"/>
      <c r="F26" s="9"/>
      <c r="G26" s="9"/>
      <c r="H26" s="9" t="s">
        <v>297</v>
      </c>
      <c r="I26" s="189">
        <v>233</v>
      </c>
      <c r="J26"/>
      <c r="P26" t="s">
        <v>112</v>
      </c>
      <c r="Q26" t="s">
        <v>125</v>
      </c>
      <c r="R26" t="s">
        <v>224</v>
      </c>
      <c r="S26">
        <v>12</v>
      </c>
    </row>
    <row r="27" spans="1:19" ht="15.6" x14ac:dyDescent="0.3">
      <c r="A27" s="3"/>
      <c r="B27" s="4"/>
      <c r="C27" s="9" t="s">
        <v>226</v>
      </c>
      <c r="D27" s="189">
        <v>1131</v>
      </c>
      <c r="E27" s="9"/>
      <c r="F27" s="9"/>
      <c r="G27" s="9"/>
      <c r="H27" s="9" t="s">
        <v>218</v>
      </c>
      <c r="I27" s="189">
        <v>224</v>
      </c>
      <c r="J27"/>
      <c r="P27" t="s">
        <v>112</v>
      </c>
      <c r="Q27" t="s">
        <v>128</v>
      </c>
      <c r="R27" t="s">
        <v>240</v>
      </c>
      <c r="S27">
        <v>446</v>
      </c>
    </row>
    <row r="28" spans="1:19" ht="15.6" x14ac:dyDescent="0.3">
      <c r="A28" s="3"/>
      <c r="B28" s="4"/>
      <c r="C28" s="9" t="s">
        <v>228</v>
      </c>
      <c r="D28" s="189">
        <v>1122</v>
      </c>
      <c r="E28" s="9"/>
      <c r="F28" s="9"/>
      <c r="G28" s="9"/>
      <c r="H28" s="9" t="s">
        <v>231</v>
      </c>
      <c r="I28" s="189">
        <v>223</v>
      </c>
      <c r="J28"/>
      <c r="P28" t="s">
        <v>112</v>
      </c>
      <c r="Q28" t="s">
        <v>130</v>
      </c>
      <c r="R28" t="s">
        <v>357</v>
      </c>
      <c r="S28">
        <v>12</v>
      </c>
    </row>
    <row r="29" spans="1:19" ht="15.6" x14ac:dyDescent="0.3">
      <c r="A29" s="3"/>
      <c r="B29" s="4"/>
      <c r="C29" s="9" t="s">
        <v>246</v>
      </c>
      <c r="D29" s="189">
        <v>1086</v>
      </c>
      <c r="E29" s="9"/>
      <c r="F29" s="9"/>
      <c r="G29" s="9"/>
      <c r="H29" s="196" t="s">
        <v>209</v>
      </c>
      <c r="I29" s="193">
        <v>196</v>
      </c>
      <c r="J29"/>
      <c r="P29" t="s">
        <v>112</v>
      </c>
      <c r="Q29" t="s">
        <v>127</v>
      </c>
      <c r="R29" t="s">
        <v>206</v>
      </c>
      <c r="S29">
        <v>396</v>
      </c>
    </row>
    <row r="30" spans="1:19" ht="15.6" x14ac:dyDescent="0.3">
      <c r="A30" s="3"/>
      <c r="B30" s="4"/>
      <c r="C30" s="9" t="s">
        <v>250</v>
      </c>
      <c r="D30" s="189">
        <v>954</v>
      </c>
      <c r="E30" s="9"/>
      <c r="F30" s="9"/>
      <c r="G30" s="9"/>
      <c r="H30" s="64" t="s">
        <v>220</v>
      </c>
      <c r="I30" s="194">
        <v>181</v>
      </c>
      <c r="J30"/>
      <c r="P30" t="s">
        <v>112</v>
      </c>
      <c r="Q30" t="s">
        <v>367</v>
      </c>
      <c r="R30" t="s">
        <v>368</v>
      </c>
      <c r="S30">
        <v>8</v>
      </c>
    </row>
    <row r="31" spans="1:19" ht="15.6" x14ac:dyDescent="0.3">
      <c r="A31" s="3"/>
      <c r="B31" s="4"/>
      <c r="C31" s="9" t="s">
        <v>213</v>
      </c>
      <c r="D31" s="189">
        <v>917</v>
      </c>
      <c r="E31" s="9"/>
      <c r="F31" s="9"/>
      <c r="G31" s="9"/>
      <c r="H31" s="60" t="s">
        <v>196</v>
      </c>
      <c r="I31" s="195">
        <v>128</v>
      </c>
      <c r="J31"/>
      <c r="P31" t="s">
        <v>112</v>
      </c>
      <c r="Q31" t="s">
        <v>118</v>
      </c>
      <c r="R31" t="s">
        <v>225</v>
      </c>
      <c r="S31">
        <v>129</v>
      </c>
    </row>
    <row r="32" spans="1:19" ht="15.6" x14ac:dyDescent="0.3">
      <c r="A32" s="3"/>
      <c r="B32" s="4"/>
      <c r="C32" s="9" t="s">
        <v>373</v>
      </c>
      <c r="D32" s="189">
        <v>799</v>
      </c>
      <c r="E32" s="9"/>
      <c r="F32" s="9"/>
      <c r="G32" s="9"/>
      <c r="H32" s="60" t="s">
        <v>251</v>
      </c>
      <c r="I32" s="195">
        <v>126</v>
      </c>
      <c r="J32"/>
      <c r="P32" t="s">
        <v>112</v>
      </c>
      <c r="Q32" t="s">
        <v>136</v>
      </c>
      <c r="R32" t="s">
        <v>218</v>
      </c>
      <c r="S32">
        <v>60</v>
      </c>
    </row>
    <row r="33" spans="1:19" ht="15.6" x14ac:dyDescent="0.3">
      <c r="A33" s="3"/>
      <c r="B33" s="4"/>
      <c r="C33" s="9" t="s">
        <v>223</v>
      </c>
      <c r="D33" s="189">
        <v>773</v>
      </c>
      <c r="E33" s="9"/>
      <c r="F33" s="9"/>
      <c r="G33" s="9"/>
      <c r="H33" s="60" t="s">
        <v>252</v>
      </c>
      <c r="I33" s="195">
        <v>125</v>
      </c>
      <c r="J33"/>
      <c r="P33" t="s">
        <v>112</v>
      </c>
      <c r="Q33" t="s">
        <v>137</v>
      </c>
      <c r="R33" t="s">
        <v>193</v>
      </c>
      <c r="S33">
        <v>323</v>
      </c>
    </row>
    <row r="34" spans="1:19" ht="15.6" x14ac:dyDescent="0.3">
      <c r="A34" s="3"/>
      <c r="B34" s="4"/>
      <c r="C34" s="9" t="s">
        <v>216</v>
      </c>
      <c r="D34" s="189">
        <v>643</v>
      </c>
      <c r="E34" s="9"/>
      <c r="F34" s="9"/>
      <c r="G34" s="9"/>
      <c r="H34" s="60" t="s">
        <v>233</v>
      </c>
      <c r="I34" s="195">
        <v>99</v>
      </c>
      <c r="J34"/>
      <c r="P34" t="s">
        <v>112</v>
      </c>
      <c r="Q34" t="s">
        <v>138</v>
      </c>
      <c r="R34" t="s">
        <v>226</v>
      </c>
      <c r="S34">
        <v>356</v>
      </c>
    </row>
    <row r="35" spans="1:19" ht="15.6" x14ac:dyDescent="0.3">
      <c r="A35" s="3"/>
      <c r="B35" s="4"/>
      <c r="C35" s="9" t="s">
        <v>258</v>
      </c>
      <c r="D35" s="189">
        <v>637</v>
      </c>
      <c r="E35" s="9"/>
      <c r="F35" s="9"/>
      <c r="G35" s="9"/>
      <c r="H35" s="9" t="s">
        <v>249</v>
      </c>
      <c r="I35" s="189">
        <v>82</v>
      </c>
      <c r="J35"/>
      <c r="P35" t="s">
        <v>112</v>
      </c>
      <c r="Q35" t="s">
        <v>347</v>
      </c>
      <c r="R35" t="s">
        <v>348</v>
      </c>
      <c r="S35">
        <v>70</v>
      </c>
    </row>
    <row r="36" spans="1:19" ht="15.6" x14ac:dyDescent="0.3">
      <c r="A36" s="3"/>
      <c r="B36" s="4"/>
      <c r="C36" s="9" t="s">
        <v>221</v>
      </c>
      <c r="D36" s="189">
        <v>537</v>
      </c>
      <c r="E36" s="9"/>
      <c r="F36" s="9"/>
      <c r="G36" s="9"/>
      <c r="H36" s="9" t="s">
        <v>235</v>
      </c>
      <c r="I36" s="189">
        <v>78</v>
      </c>
      <c r="J36"/>
      <c r="P36" t="s">
        <v>112</v>
      </c>
      <c r="Q36" t="s">
        <v>123</v>
      </c>
      <c r="R36" t="s">
        <v>241</v>
      </c>
      <c r="S36">
        <v>119</v>
      </c>
    </row>
    <row r="37" spans="1:19" ht="15.6" x14ac:dyDescent="0.3">
      <c r="A37" s="3"/>
      <c r="B37" s="4"/>
      <c r="C37" s="9" t="s">
        <v>247</v>
      </c>
      <c r="D37" s="189">
        <v>526</v>
      </c>
      <c r="E37" s="9"/>
      <c r="F37" s="9"/>
      <c r="G37" s="9"/>
      <c r="H37" s="9" t="s">
        <v>372</v>
      </c>
      <c r="I37" s="189">
        <v>66</v>
      </c>
      <c r="J37"/>
      <c r="P37" t="s">
        <v>112</v>
      </c>
      <c r="Q37" t="s">
        <v>168</v>
      </c>
      <c r="R37" t="s">
        <v>362</v>
      </c>
      <c r="S37">
        <v>55</v>
      </c>
    </row>
    <row r="38" spans="1:19" ht="15.6" x14ac:dyDescent="0.3">
      <c r="A38" s="3"/>
      <c r="B38" s="4"/>
      <c r="C38" s="9" t="s">
        <v>242</v>
      </c>
      <c r="D38" s="189">
        <v>517</v>
      </c>
      <c r="E38" s="9"/>
      <c r="F38" s="9"/>
      <c r="G38" s="9"/>
      <c r="H38" s="9" t="s">
        <v>306</v>
      </c>
      <c r="I38" s="189">
        <v>60</v>
      </c>
      <c r="J38"/>
      <c r="P38" t="s">
        <v>112</v>
      </c>
      <c r="Q38" t="s">
        <v>133</v>
      </c>
      <c r="R38" t="s">
        <v>266</v>
      </c>
      <c r="S38">
        <v>7</v>
      </c>
    </row>
    <row r="39" spans="1:19" ht="15.6" x14ac:dyDescent="0.3">
      <c r="A39" s="3"/>
      <c r="B39" s="4"/>
      <c r="C39" s="9" t="s">
        <v>219</v>
      </c>
      <c r="D39" s="189">
        <v>514</v>
      </c>
      <c r="E39" s="9"/>
      <c r="F39" s="9"/>
      <c r="G39" s="9"/>
      <c r="H39" s="9" t="s">
        <v>385</v>
      </c>
      <c r="I39" s="189">
        <v>50</v>
      </c>
      <c r="J39"/>
      <c r="P39" t="s">
        <v>112</v>
      </c>
      <c r="Q39" t="s">
        <v>116</v>
      </c>
      <c r="R39" t="s">
        <v>236</v>
      </c>
      <c r="S39">
        <v>39</v>
      </c>
    </row>
    <row r="40" spans="1:19" ht="15.6" x14ac:dyDescent="0.3">
      <c r="A40" s="3"/>
      <c r="B40" s="4"/>
      <c r="C40" s="9" t="s">
        <v>241</v>
      </c>
      <c r="D40" s="189">
        <v>507</v>
      </c>
      <c r="E40" s="9"/>
      <c r="F40" s="9"/>
      <c r="G40" s="9"/>
      <c r="H40" s="9" t="s">
        <v>377</v>
      </c>
      <c r="I40" s="189">
        <v>47</v>
      </c>
      <c r="J40"/>
      <c r="P40" t="s">
        <v>112</v>
      </c>
      <c r="Q40" t="s">
        <v>139</v>
      </c>
      <c r="R40" t="s">
        <v>219</v>
      </c>
      <c r="S40">
        <v>180</v>
      </c>
    </row>
    <row r="41" spans="1:19" ht="15.6" x14ac:dyDescent="0.3">
      <c r="A41" s="3"/>
      <c r="B41" s="4"/>
      <c r="C41" s="9" t="s">
        <v>243</v>
      </c>
      <c r="D41" s="189">
        <v>470</v>
      </c>
      <c r="E41" s="9"/>
      <c r="F41" s="9"/>
      <c r="G41" s="9"/>
      <c r="H41" s="9" t="s">
        <v>304</v>
      </c>
      <c r="I41" s="189">
        <v>46</v>
      </c>
      <c r="J41"/>
      <c r="P41" t="s">
        <v>112</v>
      </c>
      <c r="Q41" t="s">
        <v>140</v>
      </c>
      <c r="R41" t="s">
        <v>242</v>
      </c>
      <c r="S41">
        <v>143</v>
      </c>
    </row>
    <row r="42" spans="1:19" ht="15.6" x14ac:dyDescent="0.3">
      <c r="A42" s="3"/>
      <c r="B42" s="4"/>
      <c r="C42" s="9" t="s">
        <v>208</v>
      </c>
      <c r="D42" s="189">
        <v>412</v>
      </c>
      <c r="E42" s="9"/>
      <c r="F42" s="9"/>
      <c r="G42" s="9"/>
      <c r="H42" s="9" t="s">
        <v>354</v>
      </c>
      <c r="I42" s="189">
        <v>46</v>
      </c>
      <c r="J42"/>
      <c r="P42" t="s">
        <v>122</v>
      </c>
      <c r="Q42" t="s">
        <v>112</v>
      </c>
      <c r="R42" t="s">
        <v>243</v>
      </c>
      <c r="S42">
        <v>131</v>
      </c>
    </row>
    <row r="43" spans="1:19" ht="15.6" x14ac:dyDescent="0.3">
      <c r="A43" s="3"/>
      <c r="B43" s="4"/>
      <c r="C43" s="9" t="s">
        <v>195</v>
      </c>
      <c r="D43" s="189">
        <v>390</v>
      </c>
      <c r="E43" s="9"/>
      <c r="F43" s="9"/>
      <c r="G43" s="9"/>
      <c r="H43" s="9" t="s">
        <v>358</v>
      </c>
      <c r="I43" s="189">
        <v>40</v>
      </c>
      <c r="J43"/>
      <c r="P43" t="s">
        <v>122</v>
      </c>
      <c r="Q43" t="s">
        <v>124</v>
      </c>
      <c r="R43" t="s">
        <v>315</v>
      </c>
      <c r="S43">
        <v>7</v>
      </c>
    </row>
    <row r="44" spans="1:19" ht="15.6" x14ac:dyDescent="0.3">
      <c r="A44" s="3"/>
      <c r="B44" s="4"/>
      <c r="C44" s="9" t="s">
        <v>215</v>
      </c>
      <c r="D44" s="189">
        <v>387</v>
      </c>
      <c r="E44" s="9"/>
      <c r="F44" s="9"/>
      <c r="G44" s="9"/>
      <c r="H44" s="9" t="s">
        <v>237</v>
      </c>
      <c r="I44" s="189">
        <v>36</v>
      </c>
      <c r="J44"/>
      <c r="P44" t="s">
        <v>124</v>
      </c>
      <c r="Q44" t="s">
        <v>112</v>
      </c>
      <c r="R44" t="s">
        <v>207</v>
      </c>
      <c r="S44">
        <v>767</v>
      </c>
    </row>
    <row r="45" spans="1:19" ht="15.6" x14ac:dyDescent="0.3">
      <c r="A45" s="3"/>
      <c r="B45" s="4"/>
      <c r="C45" s="9" t="s">
        <v>261</v>
      </c>
      <c r="D45" s="189">
        <v>384</v>
      </c>
      <c r="E45" s="9"/>
      <c r="F45" s="9"/>
      <c r="G45" s="9"/>
      <c r="H45" s="9" t="s">
        <v>351</v>
      </c>
      <c r="I45" s="189">
        <v>35</v>
      </c>
      <c r="J45"/>
      <c r="P45" t="s">
        <v>124</v>
      </c>
      <c r="Q45" t="s">
        <v>122</v>
      </c>
      <c r="R45" t="s">
        <v>307</v>
      </c>
      <c r="S45">
        <v>11</v>
      </c>
    </row>
    <row r="46" spans="1:19" ht="15.6" x14ac:dyDescent="0.3">
      <c r="A46" s="3"/>
      <c r="B46" s="4"/>
      <c r="C46" s="9" t="s">
        <v>256</v>
      </c>
      <c r="D46" s="189">
        <v>380</v>
      </c>
      <c r="E46" s="9"/>
      <c r="F46" s="9"/>
      <c r="G46" s="9"/>
      <c r="H46" s="9" t="s">
        <v>452</v>
      </c>
      <c r="I46" s="189">
        <v>32</v>
      </c>
      <c r="J46"/>
      <c r="P46" t="s">
        <v>121</v>
      </c>
      <c r="Q46" t="s">
        <v>112</v>
      </c>
      <c r="R46" t="s">
        <v>227</v>
      </c>
      <c r="S46">
        <v>72</v>
      </c>
    </row>
    <row r="47" spans="1:19" ht="15.6" x14ac:dyDescent="0.3">
      <c r="A47" s="3"/>
      <c r="B47" s="4"/>
      <c r="C47" s="9" t="s">
        <v>255</v>
      </c>
      <c r="D47" s="189">
        <v>379</v>
      </c>
      <c r="E47" s="9"/>
      <c r="F47" s="9"/>
      <c r="G47" s="9"/>
      <c r="H47" s="9" t="s">
        <v>359</v>
      </c>
      <c r="I47" s="189">
        <v>32</v>
      </c>
      <c r="J47"/>
      <c r="P47" t="s">
        <v>121</v>
      </c>
      <c r="Q47" t="s">
        <v>123</v>
      </c>
      <c r="R47" t="s">
        <v>228</v>
      </c>
      <c r="S47">
        <v>310</v>
      </c>
    </row>
    <row r="48" spans="1:19" ht="15.6" x14ac:dyDescent="0.3">
      <c r="A48" s="3"/>
      <c r="B48" s="4"/>
      <c r="C48" s="9" t="s">
        <v>201</v>
      </c>
      <c r="D48" s="189">
        <v>373</v>
      </c>
      <c r="E48" s="9"/>
      <c r="F48" s="9"/>
      <c r="G48" s="9"/>
      <c r="H48" s="9" t="s">
        <v>352</v>
      </c>
      <c r="I48" s="189">
        <v>30</v>
      </c>
      <c r="J48"/>
      <c r="P48" t="s">
        <v>172</v>
      </c>
      <c r="Q48" t="s">
        <v>112</v>
      </c>
      <c r="R48" t="s">
        <v>371</v>
      </c>
      <c r="S48">
        <v>73</v>
      </c>
    </row>
    <row r="49" spans="1:19" ht="15.6" x14ac:dyDescent="0.3">
      <c r="A49" s="3"/>
      <c r="B49" s="4"/>
      <c r="C49" s="9" t="s">
        <v>262</v>
      </c>
      <c r="D49" s="189">
        <v>371</v>
      </c>
      <c r="E49" s="9"/>
      <c r="F49" s="9"/>
      <c r="G49" s="9"/>
      <c r="H49" s="9" t="s">
        <v>370</v>
      </c>
      <c r="I49" s="189">
        <v>30</v>
      </c>
      <c r="J49"/>
      <c r="P49" t="s">
        <v>172</v>
      </c>
      <c r="Q49" t="s">
        <v>168</v>
      </c>
      <c r="R49" t="s">
        <v>305</v>
      </c>
      <c r="S49">
        <v>7</v>
      </c>
    </row>
    <row r="50" spans="1:19" ht="15.6" x14ac:dyDescent="0.3">
      <c r="A50" s="3"/>
      <c r="B50" s="4"/>
      <c r="C50" s="9" t="s">
        <v>203</v>
      </c>
      <c r="D50" s="189">
        <v>368</v>
      </c>
      <c r="E50" s="9"/>
      <c r="F50" s="9"/>
      <c r="G50" s="9"/>
      <c r="H50" s="9" t="s">
        <v>381</v>
      </c>
      <c r="I50" s="189">
        <v>29</v>
      </c>
      <c r="J50"/>
      <c r="P50" t="s">
        <v>129</v>
      </c>
      <c r="Q50" t="s">
        <v>112</v>
      </c>
      <c r="R50" t="s">
        <v>208</v>
      </c>
      <c r="S50">
        <v>115</v>
      </c>
    </row>
    <row r="51" spans="1:19" ht="15.6" x14ac:dyDescent="0.3">
      <c r="A51" s="3"/>
      <c r="B51" s="4"/>
      <c r="C51" s="9" t="s">
        <v>350</v>
      </c>
      <c r="D51" s="189">
        <v>367</v>
      </c>
      <c r="E51" s="9"/>
      <c r="F51" s="9"/>
      <c r="G51" s="9"/>
      <c r="H51" s="9" t="s">
        <v>687</v>
      </c>
      <c r="I51" s="189">
        <v>28</v>
      </c>
      <c r="J51"/>
      <c r="P51" t="s">
        <v>129</v>
      </c>
      <c r="Q51" t="s">
        <v>134</v>
      </c>
      <c r="R51" t="s">
        <v>253</v>
      </c>
      <c r="S51">
        <v>92</v>
      </c>
    </row>
    <row r="52" spans="1:19" ht="15.6" x14ac:dyDescent="0.3">
      <c r="A52" s="3"/>
      <c r="B52" s="4"/>
      <c r="C52" s="9" t="s">
        <v>376</v>
      </c>
      <c r="D52" s="189">
        <v>363</v>
      </c>
      <c r="E52" s="9"/>
      <c r="F52" s="9"/>
      <c r="G52" s="9"/>
      <c r="H52" s="9"/>
      <c r="I52" s="9"/>
      <c r="J52"/>
      <c r="P52" t="s">
        <v>113</v>
      </c>
      <c r="Q52" t="s">
        <v>114</v>
      </c>
      <c r="R52" t="s">
        <v>209</v>
      </c>
      <c r="S52">
        <v>94</v>
      </c>
    </row>
    <row r="53" spans="1:19" ht="16.2" thickBot="1" x14ac:dyDescent="0.35">
      <c r="A53" s="190"/>
      <c r="B53" s="191"/>
      <c r="C53" s="192"/>
      <c r="D53" s="192"/>
      <c r="E53" s="191"/>
      <c r="F53" s="191"/>
      <c r="G53" s="191"/>
      <c r="H53" s="192"/>
      <c r="I53" s="192"/>
      <c r="J53" s="190"/>
      <c r="P53" t="s">
        <v>113</v>
      </c>
      <c r="Q53" t="s">
        <v>112</v>
      </c>
      <c r="R53" t="s">
        <v>210</v>
      </c>
      <c r="S53">
        <v>254</v>
      </c>
    </row>
    <row r="54" spans="1:19" ht="15.6" x14ac:dyDescent="0.3">
      <c r="A54" s="3"/>
      <c r="B54" s="64"/>
      <c r="E54" s="64"/>
      <c r="F54" s="64"/>
      <c r="G54" s="3"/>
      <c r="J54" s="3"/>
      <c r="P54" t="s">
        <v>113</v>
      </c>
      <c r="Q54" t="s">
        <v>124</v>
      </c>
      <c r="R54" t="s">
        <v>372</v>
      </c>
      <c r="S54">
        <v>27</v>
      </c>
    </row>
    <row r="55" spans="1:19" ht="14.4" x14ac:dyDescent="0.3">
      <c r="P55" t="s">
        <v>167</v>
      </c>
      <c r="Q55" t="s">
        <v>112</v>
      </c>
      <c r="R55" t="s">
        <v>373</v>
      </c>
      <c r="S55">
        <v>204</v>
      </c>
    </row>
    <row r="56" spans="1:19" ht="14.4" x14ac:dyDescent="0.3">
      <c r="P56" t="s">
        <v>184</v>
      </c>
      <c r="Q56" t="s">
        <v>112</v>
      </c>
      <c r="R56" t="s">
        <v>374</v>
      </c>
      <c r="S56">
        <v>23</v>
      </c>
    </row>
    <row r="57" spans="1:19" ht="14.4" x14ac:dyDescent="0.3">
      <c r="P57" t="s">
        <v>117</v>
      </c>
      <c r="Q57" t="s">
        <v>112</v>
      </c>
      <c r="R57" t="s">
        <v>237</v>
      </c>
      <c r="S57">
        <v>63</v>
      </c>
    </row>
    <row r="58" spans="1:19" ht="14.4" x14ac:dyDescent="0.3">
      <c r="P58" t="s">
        <v>117</v>
      </c>
      <c r="Q58" t="s">
        <v>124</v>
      </c>
      <c r="R58" t="s">
        <v>375</v>
      </c>
      <c r="S58">
        <v>23</v>
      </c>
    </row>
    <row r="59" spans="1:19" ht="14.4" x14ac:dyDescent="0.3">
      <c r="P59" t="s">
        <v>117</v>
      </c>
      <c r="Q59" t="s">
        <v>137</v>
      </c>
      <c r="R59" t="s">
        <v>360</v>
      </c>
      <c r="S59">
        <v>28</v>
      </c>
    </row>
    <row r="60" spans="1:19" ht="14.4" x14ac:dyDescent="0.3">
      <c r="P60" t="s">
        <v>119</v>
      </c>
      <c r="Q60" t="s">
        <v>112</v>
      </c>
      <c r="R60" t="s">
        <v>244</v>
      </c>
      <c r="S60">
        <v>936</v>
      </c>
    </row>
    <row r="61" spans="1:19" ht="14.4" x14ac:dyDescent="0.3">
      <c r="P61" t="s">
        <v>120</v>
      </c>
      <c r="Q61" t="s">
        <v>112</v>
      </c>
      <c r="R61" t="s">
        <v>211</v>
      </c>
      <c r="S61">
        <v>948</v>
      </c>
    </row>
    <row r="62" spans="1:19" ht="14.4" x14ac:dyDescent="0.3">
      <c r="P62" t="s">
        <v>120</v>
      </c>
      <c r="Q62" t="s">
        <v>121</v>
      </c>
      <c r="R62" t="s">
        <v>376</v>
      </c>
      <c r="S62">
        <v>98</v>
      </c>
    </row>
    <row r="63" spans="1:19" ht="14.4" x14ac:dyDescent="0.3">
      <c r="P63" t="s">
        <v>120</v>
      </c>
      <c r="Q63" t="s">
        <v>353</v>
      </c>
      <c r="R63" t="s">
        <v>354</v>
      </c>
      <c r="S63">
        <v>12</v>
      </c>
    </row>
    <row r="64" spans="1:19" ht="14.4" x14ac:dyDescent="0.3">
      <c r="P64" t="s">
        <v>120</v>
      </c>
      <c r="Q64" t="s">
        <v>369</v>
      </c>
      <c r="R64" t="s">
        <v>370</v>
      </c>
      <c r="S64">
        <v>7</v>
      </c>
    </row>
    <row r="65" spans="16:19" ht="14.4" x14ac:dyDescent="0.3">
      <c r="P65" t="s">
        <v>120</v>
      </c>
      <c r="Q65" t="s">
        <v>123</v>
      </c>
      <c r="R65" t="s">
        <v>233</v>
      </c>
      <c r="S65">
        <v>34</v>
      </c>
    </row>
    <row r="66" spans="16:19" ht="14.4" x14ac:dyDescent="0.3">
      <c r="P66" t="s">
        <v>125</v>
      </c>
      <c r="Q66" t="s">
        <v>112</v>
      </c>
      <c r="R66" t="s">
        <v>229</v>
      </c>
      <c r="S66">
        <v>24</v>
      </c>
    </row>
    <row r="67" spans="16:19" ht="14.4" x14ac:dyDescent="0.3">
      <c r="P67" t="s">
        <v>353</v>
      </c>
      <c r="Q67" t="s">
        <v>120</v>
      </c>
      <c r="R67" t="s">
        <v>377</v>
      </c>
      <c r="S67">
        <v>13</v>
      </c>
    </row>
    <row r="68" spans="16:19" ht="14.4" x14ac:dyDescent="0.3">
      <c r="P68" t="s">
        <v>126</v>
      </c>
      <c r="Q68" t="s">
        <v>127</v>
      </c>
      <c r="R68" t="s">
        <v>248</v>
      </c>
      <c r="S68">
        <v>54</v>
      </c>
    </row>
    <row r="69" spans="16:19" ht="14.4" x14ac:dyDescent="0.3">
      <c r="P69" t="s">
        <v>128</v>
      </c>
      <c r="Q69" t="s">
        <v>112</v>
      </c>
      <c r="R69" t="s">
        <v>245</v>
      </c>
      <c r="S69">
        <v>449</v>
      </c>
    </row>
    <row r="70" spans="16:19" ht="14.4" x14ac:dyDescent="0.3">
      <c r="P70" t="s">
        <v>130</v>
      </c>
      <c r="Q70" t="s">
        <v>112</v>
      </c>
      <c r="R70" t="s">
        <v>303</v>
      </c>
      <c r="S70">
        <v>10</v>
      </c>
    </row>
    <row r="71" spans="16:19" ht="14.4" x14ac:dyDescent="0.3">
      <c r="P71" t="s">
        <v>127</v>
      </c>
      <c r="Q71" t="s">
        <v>115</v>
      </c>
      <c r="R71" t="s">
        <v>378</v>
      </c>
      <c r="S71">
        <v>9</v>
      </c>
    </row>
    <row r="72" spans="16:19" ht="14.4" x14ac:dyDescent="0.3">
      <c r="P72" t="s">
        <v>127</v>
      </c>
      <c r="Q72" t="s">
        <v>112</v>
      </c>
      <c r="R72" t="s">
        <v>212</v>
      </c>
      <c r="S72">
        <v>435</v>
      </c>
    </row>
    <row r="73" spans="16:19" ht="14.4" x14ac:dyDescent="0.3">
      <c r="P73" t="s">
        <v>127</v>
      </c>
      <c r="Q73" t="s">
        <v>126</v>
      </c>
      <c r="R73" t="s">
        <v>249</v>
      </c>
      <c r="S73">
        <v>54</v>
      </c>
    </row>
    <row r="74" spans="16:19" ht="14.4" x14ac:dyDescent="0.3">
      <c r="P74" t="s">
        <v>127</v>
      </c>
      <c r="Q74" t="s">
        <v>131</v>
      </c>
      <c r="R74" t="s">
        <v>254</v>
      </c>
      <c r="S74">
        <v>95</v>
      </c>
    </row>
    <row r="75" spans="16:19" ht="14.4" x14ac:dyDescent="0.3">
      <c r="P75" t="s">
        <v>127</v>
      </c>
      <c r="Q75" t="s">
        <v>132</v>
      </c>
      <c r="R75" t="s">
        <v>255</v>
      </c>
      <c r="S75">
        <v>104</v>
      </c>
    </row>
    <row r="76" spans="16:19" ht="14.4" x14ac:dyDescent="0.3">
      <c r="P76" t="s">
        <v>127</v>
      </c>
      <c r="Q76" t="s">
        <v>133</v>
      </c>
      <c r="R76" t="s">
        <v>213</v>
      </c>
      <c r="S76">
        <v>237</v>
      </c>
    </row>
    <row r="77" spans="16:19" ht="14.4" x14ac:dyDescent="0.3">
      <c r="P77" t="s">
        <v>127</v>
      </c>
      <c r="Q77" t="s">
        <v>135</v>
      </c>
      <c r="R77" t="s">
        <v>359</v>
      </c>
      <c r="S77">
        <v>13</v>
      </c>
    </row>
    <row r="78" spans="16:19" ht="14.4" x14ac:dyDescent="0.3">
      <c r="P78" t="s">
        <v>127</v>
      </c>
      <c r="Q78" t="s">
        <v>134</v>
      </c>
      <c r="R78" t="s">
        <v>256</v>
      </c>
      <c r="S78">
        <v>102</v>
      </c>
    </row>
    <row r="79" spans="16:19" ht="14.4" x14ac:dyDescent="0.3">
      <c r="P79" t="s">
        <v>367</v>
      </c>
      <c r="Q79" t="s">
        <v>112</v>
      </c>
      <c r="R79" t="s">
        <v>379</v>
      </c>
      <c r="S79">
        <v>7</v>
      </c>
    </row>
    <row r="80" spans="16:19" ht="14.4" x14ac:dyDescent="0.3">
      <c r="P80" t="s">
        <v>118</v>
      </c>
      <c r="Q80" t="s">
        <v>112</v>
      </c>
      <c r="R80" t="s">
        <v>238</v>
      </c>
      <c r="S80">
        <v>129</v>
      </c>
    </row>
    <row r="81" spans="16:19" ht="14.4" x14ac:dyDescent="0.3">
      <c r="P81" t="s">
        <v>118</v>
      </c>
      <c r="Q81" t="s">
        <v>122</v>
      </c>
      <c r="R81" t="s">
        <v>306</v>
      </c>
      <c r="S81">
        <v>12</v>
      </c>
    </row>
    <row r="82" spans="16:19" ht="14.4" x14ac:dyDescent="0.3">
      <c r="P82" t="s">
        <v>118</v>
      </c>
      <c r="Q82" t="s">
        <v>124</v>
      </c>
      <c r="R82" t="s">
        <v>380</v>
      </c>
      <c r="S82">
        <v>16</v>
      </c>
    </row>
    <row r="83" spans="16:19" ht="14.4" x14ac:dyDescent="0.3">
      <c r="P83" t="s">
        <v>131</v>
      </c>
      <c r="Q83" t="s">
        <v>127</v>
      </c>
      <c r="R83" t="s">
        <v>257</v>
      </c>
      <c r="S83">
        <v>88</v>
      </c>
    </row>
    <row r="84" spans="16:19" ht="14.4" x14ac:dyDescent="0.3">
      <c r="P84" t="s">
        <v>131</v>
      </c>
      <c r="Q84" t="s">
        <v>133</v>
      </c>
      <c r="R84" t="s">
        <v>258</v>
      </c>
      <c r="S84">
        <v>166</v>
      </c>
    </row>
    <row r="85" spans="16:19" ht="14.4" x14ac:dyDescent="0.3">
      <c r="P85" t="s">
        <v>131</v>
      </c>
      <c r="Q85" t="s">
        <v>135</v>
      </c>
      <c r="R85" t="s">
        <v>214</v>
      </c>
      <c r="S85">
        <v>91</v>
      </c>
    </row>
    <row r="86" spans="16:19" ht="14.4" x14ac:dyDescent="0.3">
      <c r="P86" t="s">
        <v>136</v>
      </c>
      <c r="Q86" t="s">
        <v>112</v>
      </c>
      <c r="R86" t="s">
        <v>220</v>
      </c>
      <c r="S86">
        <v>54</v>
      </c>
    </row>
    <row r="87" spans="16:19" ht="14.4" x14ac:dyDescent="0.3">
      <c r="P87" t="s">
        <v>136</v>
      </c>
      <c r="Q87" t="s">
        <v>122</v>
      </c>
      <c r="R87" t="s">
        <v>304</v>
      </c>
      <c r="S87">
        <v>9</v>
      </c>
    </row>
    <row r="88" spans="16:19" ht="14.4" x14ac:dyDescent="0.3">
      <c r="P88" t="s">
        <v>364</v>
      </c>
      <c r="Q88" t="s">
        <v>123</v>
      </c>
      <c r="R88" t="s">
        <v>365</v>
      </c>
      <c r="S88">
        <v>11</v>
      </c>
    </row>
    <row r="89" spans="16:19" ht="14.4" x14ac:dyDescent="0.3">
      <c r="P89" t="s">
        <v>137</v>
      </c>
      <c r="Q89" t="s">
        <v>112</v>
      </c>
      <c r="R89" t="s">
        <v>194</v>
      </c>
      <c r="S89">
        <v>337</v>
      </c>
    </row>
    <row r="90" spans="16:19" ht="14.4" x14ac:dyDescent="0.3">
      <c r="P90" t="s">
        <v>137</v>
      </c>
      <c r="Q90" t="s">
        <v>138</v>
      </c>
      <c r="R90" t="s">
        <v>195</v>
      </c>
      <c r="S90">
        <v>103</v>
      </c>
    </row>
    <row r="91" spans="16:19" ht="14.4" x14ac:dyDescent="0.3">
      <c r="P91" t="s">
        <v>138</v>
      </c>
      <c r="Q91" t="s">
        <v>112</v>
      </c>
      <c r="R91" t="s">
        <v>230</v>
      </c>
      <c r="S91">
        <v>451</v>
      </c>
    </row>
    <row r="92" spans="16:19" ht="14.4" x14ac:dyDescent="0.3">
      <c r="P92" t="s">
        <v>138</v>
      </c>
      <c r="Q92" t="s">
        <v>137</v>
      </c>
      <c r="R92" t="s">
        <v>196</v>
      </c>
      <c r="S92">
        <v>56</v>
      </c>
    </row>
    <row r="93" spans="16:19" ht="14.4" x14ac:dyDescent="0.3">
      <c r="P93" t="s">
        <v>369</v>
      </c>
      <c r="Q93" t="s">
        <v>120</v>
      </c>
      <c r="R93" t="s">
        <v>381</v>
      </c>
      <c r="S93">
        <v>7</v>
      </c>
    </row>
    <row r="94" spans="16:19" ht="14.4" x14ac:dyDescent="0.3">
      <c r="P94" t="s">
        <v>132</v>
      </c>
      <c r="Q94" t="s">
        <v>127</v>
      </c>
      <c r="R94" t="s">
        <v>215</v>
      </c>
      <c r="S94">
        <v>102</v>
      </c>
    </row>
    <row r="95" spans="16:19" ht="14.4" x14ac:dyDescent="0.3">
      <c r="P95" t="s">
        <v>132</v>
      </c>
      <c r="Q95" t="s">
        <v>135</v>
      </c>
      <c r="R95" t="s">
        <v>259</v>
      </c>
      <c r="S95">
        <v>92</v>
      </c>
    </row>
    <row r="96" spans="16:19" ht="14.4" x14ac:dyDescent="0.3">
      <c r="P96" t="s">
        <v>347</v>
      </c>
      <c r="Q96" t="s">
        <v>112</v>
      </c>
      <c r="R96" t="s">
        <v>382</v>
      </c>
      <c r="S96">
        <v>86</v>
      </c>
    </row>
    <row r="97" spans="16:19" ht="14.4" x14ac:dyDescent="0.3">
      <c r="P97" t="s">
        <v>123</v>
      </c>
      <c r="Q97" t="s">
        <v>349</v>
      </c>
      <c r="R97" t="s">
        <v>383</v>
      </c>
      <c r="S97">
        <v>87</v>
      </c>
    </row>
    <row r="98" spans="16:19" ht="14.4" x14ac:dyDescent="0.3">
      <c r="P98" t="s">
        <v>123</v>
      </c>
      <c r="Q98" t="s">
        <v>112</v>
      </c>
      <c r="R98" t="s">
        <v>246</v>
      </c>
      <c r="S98">
        <v>268</v>
      </c>
    </row>
    <row r="99" spans="16:19" ht="14.4" x14ac:dyDescent="0.3">
      <c r="P99" t="s">
        <v>123</v>
      </c>
      <c r="Q99" t="s">
        <v>121</v>
      </c>
      <c r="R99" t="s">
        <v>231</v>
      </c>
      <c r="S99">
        <v>66</v>
      </c>
    </row>
    <row r="100" spans="16:19" ht="14.4" x14ac:dyDescent="0.3">
      <c r="P100" t="s">
        <v>123</v>
      </c>
      <c r="Q100" t="s">
        <v>120</v>
      </c>
      <c r="R100" t="s">
        <v>234</v>
      </c>
      <c r="S100">
        <v>93</v>
      </c>
    </row>
    <row r="101" spans="16:19" ht="14.4" x14ac:dyDescent="0.3">
      <c r="P101" t="s">
        <v>123</v>
      </c>
      <c r="Q101" t="s">
        <v>364</v>
      </c>
      <c r="R101" t="s">
        <v>384</v>
      </c>
      <c r="S101">
        <v>12</v>
      </c>
    </row>
    <row r="102" spans="16:19" ht="14.4" x14ac:dyDescent="0.3">
      <c r="P102" t="s">
        <v>123</v>
      </c>
      <c r="Q102" t="s">
        <v>138</v>
      </c>
      <c r="R102" t="s">
        <v>385</v>
      </c>
      <c r="S102">
        <v>15</v>
      </c>
    </row>
    <row r="103" spans="16:19" ht="14.4" x14ac:dyDescent="0.3">
      <c r="P103" t="s">
        <v>123</v>
      </c>
      <c r="Q103" t="s">
        <v>123</v>
      </c>
      <c r="R103" t="s">
        <v>355</v>
      </c>
      <c r="S103">
        <v>44</v>
      </c>
    </row>
    <row r="104" spans="16:19" ht="14.4" x14ac:dyDescent="0.3">
      <c r="P104" t="s">
        <v>168</v>
      </c>
      <c r="Q104" t="s">
        <v>112</v>
      </c>
      <c r="R104" t="s">
        <v>386</v>
      </c>
      <c r="S104">
        <v>46</v>
      </c>
    </row>
    <row r="105" spans="16:19" ht="14.4" x14ac:dyDescent="0.3">
      <c r="P105" t="s">
        <v>168</v>
      </c>
      <c r="Q105" t="s">
        <v>172</v>
      </c>
      <c r="R105" t="s">
        <v>309</v>
      </c>
      <c r="S105">
        <v>11</v>
      </c>
    </row>
    <row r="106" spans="16:19" ht="14.4" x14ac:dyDescent="0.3">
      <c r="P106" t="s">
        <v>133</v>
      </c>
      <c r="Q106" t="s">
        <v>112</v>
      </c>
      <c r="R106" t="s">
        <v>387</v>
      </c>
      <c r="S106">
        <v>9</v>
      </c>
    </row>
    <row r="107" spans="16:19" ht="14.4" x14ac:dyDescent="0.3">
      <c r="P107" t="s">
        <v>133</v>
      </c>
      <c r="Q107" t="s">
        <v>127</v>
      </c>
      <c r="R107" t="s">
        <v>250</v>
      </c>
      <c r="S107">
        <v>296</v>
      </c>
    </row>
    <row r="108" spans="16:19" ht="14.4" x14ac:dyDescent="0.3">
      <c r="P108" t="s">
        <v>133</v>
      </c>
      <c r="Q108" t="s">
        <v>131</v>
      </c>
      <c r="R108" t="s">
        <v>216</v>
      </c>
      <c r="S108">
        <v>163</v>
      </c>
    </row>
    <row r="109" spans="16:19" ht="14.4" x14ac:dyDescent="0.3">
      <c r="P109" t="s">
        <v>116</v>
      </c>
      <c r="Q109" t="s">
        <v>112</v>
      </c>
      <c r="R109" t="s">
        <v>239</v>
      </c>
      <c r="S109">
        <v>34</v>
      </c>
    </row>
    <row r="110" spans="16:19" ht="14.4" x14ac:dyDescent="0.3">
      <c r="P110" t="s">
        <v>116</v>
      </c>
      <c r="Q110" t="s">
        <v>124</v>
      </c>
      <c r="R110" t="s">
        <v>388</v>
      </c>
      <c r="S110">
        <v>7</v>
      </c>
    </row>
    <row r="111" spans="16:19" ht="14.4" x14ac:dyDescent="0.3">
      <c r="P111" t="s">
        <v>139</v>
      </c>
      <c r="Q111" t="s">
        <v>112</v>
      </c>
      <c r="R111" t="s">
        <v>221</v>
      </c>
      <c r="S111">
        <v>149</v>
      </c>
    </row>
    <row r="112" spans="16:19" ht="14.4" x14ac:dyDescent="0.3">
      <c r="P112" t="s">
        <v>139</v>
      </c>
      <c r="Q112" t="s">
        <v>124</v>
      </c>
      <c r="R112" t="s">
        <v>389</v>
      </c>
      <c r="S112">
        <v>7</v>
      </c>
    </row>
    <row r="113" spans="16:19" ht="14.4" x14ac:dyDescent="0.3">
      <c r="P113" t="s">
        <v>139</v>
      </c>
      <c r="Q113" t="s">
        <v>118</v>
      </c>
      <c r="R113" t="s">
        <v>390</v>
      </c>
      <c r="S113">
        <v>8</v>
      </c>
    </row>
    <row r="114" spans="16:19" ht="14.4" x14ac:dyDescent="0.3">
      <c r="P114" t="s">
        <v>139</v>
      </c>
      <c r="Q114" t="s">
        <v>137</v>
      </c>
      <c r="R114" t="s">
        <v>391</v>
      </c>
      <c r="S114">
        <v>9</v>
      </c>
    </row>
    <row r="115" spans="16:19" ht="14.4" x14ac:dyDescent="0.3">
      <c r="P115" t="s">
        <v>140</v>
      </c>
      <c r="Q115" t="s">
        <v>112</v>
      </c>
      <c r="R115" t="s">
        <v>247</v>
      </c>
      <c r="S115">
        <v>146</v>
      </c>
    </row>
    <row r="116" spans="16:19" ht="14.4" x14ac:dyDescent="0.3">
      <c r="P116" t="s">
        <v>135</v>
      </c>
      <c r="Q116" t="s">
        <v>131</v>
      </c>
      <c r="R116" t="s">
        <v>260</v>
      </c>
      <c r="S116">
        <v>92</v>
      </c>
    </row>
    <row r="117" spans="16:19" ht="14.4" x14ac:dyDescent="0.3">
      <c r="P117" t="s">
        <v>135</v>
      </c>
      <c r="Q117" t="s">
        <v>132</v>
      </c>
      <c r="R117" t="s">
        <v>217</v>
      </c>
      <c r="S117">
        <v>92</v>
      </c>
    </row>
    <row r="118" spans="16:19" ht="14.4" x14ac:dyDescent="0.3">
      <c r="P118" t="s">
        <v>134</v>
      </c>
      <c r="Q118" t="s">
        <v>129</v>
      </c>
      <c r="R118" t="s">
        <v>261</v>
      </c>
      <c r="S118">
        <v>105</v>
      </c>
    </row>
    <row r="119" spans="16:19" ht="14.4" x14ac:dyDescent="0.3">
      <c r="P119" t="s">
        <v>134</v>
      </c>
      <c r="Q119" t="s">
        <v>127</v>
      </c>
      <c r="R119" t="s">
        <v>262</v>
      </c>
      <c r="S119">
        <v>107</v>
      </c>
    </row>
    <row r="138" spans="16:19" ht="14.4" x14ac:dyDescent="0.3">
      <c r="P138"/>
      <c r="Q138"/>
      <c r="R138"/>
      <c r="S138"/>
    </row>
    <row r="139" spans="16:19" ht="14.4" x14ac:dyDescent="0.3">
      <c r="P139"/>
      <c r="Q139"/>
      <c r="R139"/>
      <c r="S139"/>
    </row>
    <row r="140" spans="16:19" ht="14.4" x14ac:dyDescent="0.3">
      <c r="P140"/>
      <c r="Q140"/>
      <c r="R140"/>
      <c r="S140"/>
    </row>
    <row r="141" spans="16:19" ht="14.4" x14ac:dyDescent="0.3">
      <c r="P141"/>
      <c r="Q141"/>
      <c r="R141"/>
      <c r="S141"/>
    </row>
    <row r="142" spans="16:19" ht="14.4" x14ac:dyDescent="0.3">
      <c r="P142"/>
      <c r="Q142"/>
      <c r="R142"/>
      <c r="S142"/>
    </row>
    <row r="143" spans="16:19" ht="14.4" x14ac:dyDescent="0.3">
      <c r="P143"/>
      <c r="Q143"/>
      <c r="R143"/>
      <c r="S143"/>
    </row>
    <row r="144" spans="16:19" ht="14.4" x14ac:dyDescent="0.3">
      <c r="P144"/>
      <c r="Q144"/>
      <c r="R144"/>
      <c r="S144"/>
    </row>
    <row r="145" spans="16:19" ht="14.4" x14ac:dyDescent="0.3">
      <c r="P145"/>
      <c r="Q145"/>
      <c r="R145"/>
      <c r="S145"/>
    </row>
    <row r="146" spans="16:19" ht="14.4" x14ac:dyDescent="0.3">
      <c r="P146"/>
      <c r="Q146"/>
      <c r="R146"/>
      <c r="S146"/>
    </row>
    <row r="147" spans="16:19" ht="14.4" x14ac:dyDescent="0.3">
      <c r="P147"/>
      <c r="Q147"/>
      <c r="R147"/>
      <c r="S147"/>
    </row>
    <row r="148" spans="16:19" ht="14.4" x14ac:dyDescent="0.3">
      <c r="P148"/>
      <c r="Q148"/>
      <c r="R148"/>
      <c r="S148"/>
    </row>
    <row r="149" spans="16:19" ht="14.4" x14ac:dyDescent="0.3">
      <c r="P149"/>
      <c r="Q149"/>
      <c r="R149"/>
      <c r="S149"/>
    </row>
    <row r="150" spans="16:19" ht="14.4" x14ac:dyDescent="0.3">
      <c r="P150"/>
      <c r="Q150"/>
      <c r="R150"/>
      <c r="S150"/>
    </row>
    <row r="151" spans="16:19" ht="14.4" x14ac:dyDescent="0.3">
      <c r="P151"/>
      <c r="Q151"/>
      <c r="R151"/>
      <c r="S151"/>
    </row>
    <row r="152" spans="16:19" ht="14.4" x14ac:dyDescent="0.3">
      <c r="P152"/>
      <c r="Q152"/>
      <c r="R152"/>
      <c r="S152"/>
    </row>
    <row r="153" spans="16:19" ht="14.4" x14ac:dyDescent="0.3">
      <c r="P153"/>
      <c r="Q153"/>
      <c r="R153"/>
      <c r="S153"/>
    </row>
    <row r="154" spans="16:19" ht="14.4" x14ac:dyDescent="0.3">
      <c r="P154"/>
      <c r="Q154"/>
      <c r="R154"/>
      <c r="S154"/>
    </row>
    <row r="155" spans="16:19" ht="14.4" x14ac:dyDescent="0.3">
      <c r="P155"/>
      <c r="Q155"/>
      <c r="R155"/>
      <c r="S155"/>
    </row>
    <row r="156" spans="16:19" ht="14.4" x14ac:dyDescent="0.3">
      <c r="P156"/>
      <c r="Q156"/>
      <c r="R156"/>
      <c r="S156"/>
    </row>
    <row r="157" spans="16:19" ht="14.4" x14ac:dyDescent="0.3">
      <c r="P157"/>
      <c r="Q157"/>
      <c r="R157"/>
      <c r="S157"/>
    </row>
    <row r="158" spans="16:19" ht="14.4" x14ac:dyDescent="0.3">
      <c r="P158"/>
      <c r="Q158"/>
      <c r="R158"/>
      <c r="S158"/>
    </row>
    <row r="159" spans="16:19" ht="14.4" x14ac:dyDescent="0.3">
      <c r="P159"/>
      <c r="Q159"/>
      <c r="R159"/>
      <c r="S159"/>
    </row>
    <row r="160" spans="16:19" ht="14.4" x14ac:dyDescent="0.3">
      <c r="P160"/>
      <c r="Q160"/>
      <c r="R160"/>
      <c r="S160"/>
    </row>
    <row r="161" spans="16:19" ht="14.4" x14ac:dyDescent="0.3">
      <c r="P161"/>
      <c r="Q161"/>
      <c r="R161"/>
      <c r="S161"/>
    </row>
    <row r="162" spans="16:19" ht="14.4" x14ac:dyDescent="0.3">
      <c r="P162"/>
      <c r="Q162"/>
      <c r="R162"/>
      <c r="S162"/>
    </row>
    <row r="163" spans="16:19" ht="14.4" x14ac:dyDescent="0.3">
      <c r="P163"/>
      <c r="Q163"/>
      <c r="R163"/>
      <c r="S163"/>
    </row>
    <row r="164" spans="16:19" ht="14.4" x14ac:dyDescent="0.3">
      <c r="P164"/>
      <c r="Q164"/>
      <c r="R164"/>
      <c r="S164"/>
    </row>
    <row r="165" spans="16:19" ht="14.4" x14ac:dyDescent="0.3">
      <c r="P165"/>
      <c r="Q165"/>
      <c r="R165"/>
      <c r="S165"/>
    </row>
    <row r="166" spans="16:19" ht="14.4" x14ac:dyDescent="0.3">
      <c r="P166"/>
      <c r="Q166"/>
      <c r="R166"/>
      <c r="S166"/>
    </row>
    <row r="167" spans="16:19" ht="14.4" x14ac:dyDescent="0.3">
      <c r="P167"/>
      <c r="Q167"/>
      <c r="R167"/>
      <c r="S167"/>
    </row>
    <row r="168" spans="16:19" ht="14.4" x14ac:dyDescent="0.3">
      <c r="P168"/>
      <c r="Q168"/>
      <c r="R168"/>
      <c r="S168"/>
    </row>
    <row r="169" spans="16:19" ht="14.4" x14ac:dyDescent="0.3">
      <c r="P169"/>
      <c r="Q169"/>
      <c r="R169"/>
      <c r="S169"/>
    </row>
    <row r="170" spans="16:19" ht="14.4" x14ac:dyDescent="0.3">
      <c r="P170"/>
      <c r="Q170"/>
      <c r="R170"/>
      <c r="S170"/>
    </row>
    <row r="171" spans="16:19" ht="14.4" x14ac:dyDescent="0.3">
      <c r="P171"/>
      <c r="Q171"/>
      <c r="R171"/>
      <c r="S171"/>
    </row>
    <row r="172" spans="16:19" ht="14.4" x14ac:dyDescent="0.3">
      <c r="P172"/>
      <c r="Q172"/>
      <c r="R172"/>
      <c r="S172"/>
    </row>
    <row r="173" spans="16:19" ht="14.4" x14ac:dyDescent="0.3">
      <c r="P173"/>
      <c r="Q173"/>
      <c r="R173"/>
      <c r="S173"/>
    </row>
    <row r="174" spans="16:19" ht="14.4" x14ac:dyDescent="0.3">
      <c r="P174"/>
      <c r="Q174"/>
      <c r="R174"/>
      <c r="S174"/>
    </row>
    <row r="175" spans="16:19" ht="14.4" x14ac:dyDescent="0.3">
      <c r="P175"/>
      <c r="Q175"/>
      <c r="R175"/>
      <c r="S175"/>
    </row>
    <row r="176" spans="16:19" ht="14.4" x14ac:dyDescent="0.3">
      <c r="P176"/>
      <c r="Q176"/>
      <c r="R176"/>
      <c r="S176"/>
    </row>
    <row r="177" spans="16:19" ht="14.4" x14ac:dyDescent="0.3">
      <c r="P177"/>
      <c r="Q177"/>
      <c r="R177"/>
      <c r="S177"/>
    </row>
    <row r="178" spans="16:19" ht="14.4" x14ac:dyDescent="0.3">
      <c r="P178"/>
      <c r="Q178"/>
      <c r="R178"/>
      <c r="S178"/>
    </row>
    <row r="179" spans="16:19" ht="14.4" x14ac:dyDescent="0.3">
      <c r="P179"/>
      <c r="Q179"/>
      <c r="R179"/>
      <c r="S179"/>
    </row>
    <row r="180" spans="16:19" ht="14.4" x14ac:dyDescent="0.3">
      <c r="P180"/>
      <c r="Q180"/>
      <c r="R180"/>
      <c r="S180"/>
    </row>
    <row r="181" spans="16:19" ht="14.4" x14ac:dyDescent="0.3">
      <c r="P181"/>
      <c r="Q181"/>
      <c r="R181"/>
      <c r="S181"/>
    </row>
    <row r="182" spans="16:19" ht="14.4" x14ac:dyDescent="0.3">
      <c r="P182"/>
      <c r="Q182"/>
      <c r="R182"/>
      <c r="S182"/>
    </row>
    <row r="183" spans="16:19" ht="14.4" x14ac:dyDescent="0.3">
      <c r="P183"/>
      <c r="Q183"/>
      <c r="R183"/>
      <c r="S183"/>
    </row>
    <row r="184" spans="16:19" ht="14.4" x14ac:dyDescent="0.3">
      <c r="P184"/>
      <c r="Q184"/>
      <c r="R184"/>
      <c r="S184"/>
    </row>
    <row r="185" spans="16:19" ht="14.4" x14ac:dyDescent="0.3">
      <c r="P185"/>
      <c r="Q185"/>
      <c r="R185"/>
      <c r="S185"/>
    </row>
    <row r="186" spans="16:19" ht="14.4" x14ac:dyDescent="0.3">
      <c r="P186"/>
      <c r="Q186"/>
      <c r="R186"/>
      <c r="S186"/>
    </row>
    <row r="187" spans="16:19" ht="14.4" x14ac:dyDescent="0.3">
      <c r="P187"/>
      <c r="Q187"/>
      <c r="R187"/>
      <c r="S187"/>
    </row>
    <row r="188" spans="16:19" ht="14.4" x14ac:dyDescent="0.3">
      <c r="P188"/>
      <c r="Q188"/>
      <c r="R188"/>
      <c r="S188"/>
    </row>
    <row r="189" spans="16:19" ht="14.4" x14ac:dyDescent="0.3">
      <c r="P189"/>
      <c r="Q189"/>
      <c r="R189"/>
      <c r="S189"/>
    </row>
    <row r="190" spans="16:19" ht="14.4" x14ac:dyDescent="0.3">
      <c r="P190"/>
      <c r="Q190"/>
      <c r="R190"/>
      <c r="S190"/>
    </row>
    <row r="191" spans="16:19" ht="14.4" x14ac:dyDescent="0.3">
      <c r="P191"/>
      <c r="Q191"/>
      <c r="R191"/>
      <c r="S191"/>
    </row>
    <row r="192" spans="16:19" ht="14.4" x14ac:dyDescent="0.3">
      <c r="P192"/>
      <c r="Q192"/>
      <c r="R192"/>
      <c r="S192"/>
    </row>
    <row r="193" spans="16:19" ht="14.4" x14ac:dyDescent="0.3">
      <c r="P193"/>
      <c r="Q193"/>
      <c r="R193"/>
      <c r="S193"/>
    </row>
    <row r="194" spans="16:19" ht="14.4" x14ac:dyDescent="0.3">
      <c r="P194"/>
      <c r="Q194"/>
      <c r="R194"/>
      <c r="S194"/>
    </row>
    <row r="195" spans="16:19" ht="14.4" x14ac:dyDescent="0.3">
      <c r="P195"/>
      <c r="Q195"/>
      <c r="R195"/>
      <c r="S195"/>
    </row>
    <row r="196" spans="16:19" ht="14.4" x14ac:dyDescent="0.3">
      <c r="P196"/>
      <c r="Q196"/>
      <c r="R196"/>
      <c r="S196"/>
    </row>
    <row r="197" spans="16:19" ht="14.4" x14ac:dyDescent="0.3">
      <c r="P197"/>
      <c r="Q197"/>
      <c r="R197"/>
      <c r="S197"/>
    </row>
    <row r="198" spans="16:19" ht="14.4" x14ac:dyDescent="0.3">
      <c r="P198"/>
      <c r="Q198"/>
      <c r="R198"/>
      <c r="S198"/>
    </row>
    <row r="199" spans="16:19" ht="14.4" x14ac:dyDescent="0.3">
      <c r="P199"/>
      <c r="Q199"/>
      <c r="R199"/>
      <c r="S199"/>
    </row>
    <row r="200" spans="16:19" ht="14.4" x14ac:dyDescent="0.3">
      <c r="P200"/>
      <c r="Q200"/>
      <c r="R200"/>
      <c r="S200"/>
    </row>
    <row r="201" spans="16:19" ht="14.4" x14ac:dyDescent="0.3">
      <c r="P201"/>
      <c r="Q201"/>
      <c r="R201"/>
      <c r="S201"/>
    </row>
    <row r="202" spans="16:19" ht="14.4" x14ac:dyDescent="0.3">
      <c r="P202"/>
      <c r="Q202"/>
      <c r="R202"/>
      <c r="S202"/>
    </row>
    <row r="203" spans="16:19" ht="14.4" x14ac:dyDescent="0.3">
      <c r="P203"/>
      <c r="Q203"/>
      <c r="R203"/>
      <c r="S203"/>
    </row>
    <row r="204" spans="16:19" ht="14.4" x14ac:dyDescent="0.3">
      <c r="P204"/>
      <c r="Q204"/>
      <c r="R204"/>
      <c r="S204"/>
    </row>
    <row r="205" spans="16:19" ht="14.4" x14ac:dyDescent="0.3">
      <c r="P205"/>
      <c r="Q205"/>
      <c r="R205"/>
      <c r="S205"/>
    </row>
    <row r="206" spans="16:19" ht="14.4" x14ac:dyDescent="0.3">
      <c r="P206"/>
      <c r="Q206"/>
      <c r="R206"/>
      <c r="S206"/>
    </row>
    <row r="207" spans="16:19" ht="14.4" x14ac:dyDescent="0.3">
      <c r="P207"/>
      <c r="Q207"/>
      <c r="R207"/>
      <c r="S207"/>
    </row>
    <row r="208" spans="16:19" ht="14.4" x14ac:dyDescent="0.3">
      <c r="P208"/>
      <c r="Q208"/>
      <c r="R208"/>
      <c r="S208"/>
    </row>
    <row r="209" spans="16:19" ht="14.4" x14ac:dyDescent="0.3">
      <c r="P209"/>
      <c r="Q209"/>
      <c r="R209"/>
      <c r="S209"/>
    </row>
    <row r="210" spans="16:19" ht="14.4" x14ac:dyDescent="0.3">
      <c r="P210"/>
      <c r="Q210"/>
      <c r="R210"/>
      <c r="S210"/>
    </row>
    <row r="211" spans="16:19" ht="14.4" x14ac:dyDescent="0.3">
      <c r="P211"/>
      <c r="Q211"/>
      <c r="R211"/>
      <c r="S211"/>
    </row>
    <row r="212" spans="16:19" ht="14.4" x14ac:dyDescent="0.3">
      <c r="P212"/>
      <c r="Q212"/>
      <c r="R212"/>
      <c r="S212"/>
    </row>
    <row r="213" spans="16:19" ht="14.4" x14ac:dyDescent="0.3">
      <c r="P213"/>
      <c r="Q213"/>
      <c r="R213"/>
      <c r="S213"/>
    </row>
    <row r="214" spans="16:19" ht="14.4" x14ac:dyDescent="0.3">
      <c r="P214"/>
      <c r="Q214"/>
      <c r="R214"/>
      <c r="S214"/>
    </row>
    <row r="215" spans="16:19" ht="14.4" x14ac:dyDescent="0.3">
      <c r="P215"/>
      <c r="Q215"/>
      <c r="R215"/>
      <c r="S215"/>
    </row>
    <row r="216" spans="16:19" ht="14.4" x14ac:dyDescent="0.3">
      <c r="P216"/>
      <c r="Q216"/>
      <c r="R216"/>
      <c r="S216"/>
    </row>
    <row r="217" spans="16:19" ht="14.4" x14ac:dyDescent="0.3">
      <c r="P217"/>
      <c r="Q217"/>
      <c r="R217"/>
      <c r="S217"/>
    </row>
    <row r="218" spans="16:19" ht="14.4" x14ac:dyDescent="0.3">
      <c r="P218"/>
      <c r="Q218"/>
      <c r="R218"/>
      <c r="S218"/>
    </row>
    <row r="219" spans="16:19" ht="14.4" x14ac:dyDescent="0.3">
      <c r="P219"/>
      <c r="Q219"/>
      <c r="R219"/>
      <c r="S219"/>
    </row>
    <row r="220" spans="16:19" ht="14.4" x14ac:dyDescent="0.3">
      <c r="P220"/>
      <c r="Q220"/>
      <c r="R220"/>
      <c r="S220"/>
    </row>
    <row r="221" spans="16:19" ht="14.4" x14ac:dyDescent="0.3">
      <c r="P221"/>
      <c r="Q221"/>
      <c r="R221"/>
      <c r="S221"/>
    </row>
    <row r="222" spans="16:19" ht="14.4" x14ac:dyDescent="0.3">
      <c r="P222"/>
      <c r="Q222"/>
      <c r="R222"/>
      <c r="S222"/>
    </row>
    <row r="223" spans="16:19" ht="14.4" x14ac:dyDescent="0.3">
      <c r="P223"/>
      <c r="Q223"/>
      <c r="R223"/>
      <c r="S223"/>
    </row>
    <row r="224" spans="16:19" ht="14.4" x14ac:dyDescent="0.3">
      <c r="P224"/>
      <c r="Q224"/>
      <c r="R224"/>
      <c r="S224"/>
    </row>
    <row r="225" spans="16:19" ht="14.4" x14ac:dyDescent="0.3">
      <c r="P225"/>
      <c r="Q225"/>
      <c r="R225"/>
      <c r="S225"/>
    </row>
    <row r="226" spans="16:19" ht="14.4" x14ac:dyDescent="0.3">
      <c r="P226"/>
      <c r="Q226"/>
      <c r="R226"/>
      <c r="S226"/>
    </row>
    <row r="227" spans="16:19" ht="14.4" x14ac:dyDescent="0.3">
      <c r="P227"/>
      <c r="Q227"/>
      <c r="R227"/>
      <c r="S227"/>
    </row>
    <row r="228" spans="16:19" ht="14.4" x14ac:dyDescent="0.3">
      <c r="P228"/>
      <c r="Q228"/>
      <c r="R228"/>
      <c r="S228"/>
    </row>
    <row r="229" spans="16:19" ht="14.4" x14ac:dyDescent="0.3">
      <c r="P229"/>
      <c r="Q229"/>
      <c r="R229"/>
      <c r="S229"/>
    </row>
    <row r="230" spans="16:19" ht="14.4" x14ac:dyDescent="0.3">
      <c r="P230"/>
      <c r="Q230"/>
      <c r="R230"/>
      <c r="S230"/>
    </row>
    <row r="231" spans="16:19" ht="14.4" x14ac:dyDescent="0.3">
      <c r="P231"/>
      <c r="Q231"/>
      <c r="R231"/>
      <c r="S231"/>
    </row>
    <row r="232" spans="16:19" ht="14.4" x14ac:dyDescent="0.3">
      <c r="P232"/>
      <c r="Q232"/>
      <c r="R232"/>
      <c r="S232"/>
    </row>
    <row r="233" spans="16:19" ht="14.4" x14ac:dyDescent="0.3">
      <c r="P233"/>
      <c r="Q233"/>
      <c r="R233"/>
      <c r="S233"/>
    </row>
    <row r="234" spans="16:19" ht="14.4" x14ac:dyDescent="0.3">
      <c r="P234"/>
      <c r="Q234"/>
      <c r="R234"/>
      <c r="S234"/>
    </row>
    <row r="235" spans="16:19" ht="14.4" x14ac:dyDescent="0.3">
      <c r="P235"/>
      <c r="Q235"/>
      <c r="R235"/>
      <c r="S235"/>
    </row>
    <row r="236" spans="16:19" ht="14.4" x14ac:dyDescent="0.3">
      <c r="P236"/>
      <c r="Q236"/>
      <c r="R236"/>
      <c r="S236"/>
    </row>
    <row r="237" spans="16:19" ht="14.4" x14ac:dyDescent="0.3">
      <c r="P237"/>
      <c r="Q237"/>
      <c r="R237"/>
      <c r="S237"/>
    </row>
    <row r="238" spans="16:19" ht="14.4" x14ac:dyDescent="0.3">
      <c r="P238"/>
      <c r="Q238"/>
      <c r="R238"/>
      <c r="S238"/>
    </row>
    <row r="239" spans="16:19" ht="14.4" x14ac:dyDescent="0.3">
      <c r="P239"/>
      <c r="Q239"/>
      <c r="R239"/>
      <c r="S239"/>
    </row>
    <row r="240" spans="16:19" ht="14.4" x14ac:dyDescent="0.3">
      <c r="P240"/>
      <c r="Q240"/>
      <c r="R240"/>
      <c r="S240"/>
    </row>
    <row r="241" spans="16:19" ht="14.4" x14ac:dyDescent="0.3">
      <c r="P241"/>
      <c r="Q241"/>
      <c r="R241"/>
      <c r="S241"/>
    </row>
    <row r="242" spans="16:19" ht="14.4" x14ac:dyDescent="0.3">
      <c r="P242"/>
      <c r="Q242"/>
      <c r="R242"/>
      <c r="S242"/>
    </row>
    <row r="243" spans="16:19" ht="14.4" x14ac:dyDescent="0.3">
      <c r="P243"/>
      <c r="Q243"/>
      <c r="R243"/>
      <c r="S243"/>
    </row>
    <row r="244" spans="16:19" ht="14.4" x14ac:dyDescent="0.3">
      <c r="P244"/>
      <c r="Q244"/>
      <c r="R244"/>
      <c r="S244"/>
    </row>
    <row r="245" spans="16:19" ht="14.4" x14ac:dyDescent="0.3">
      <c r="P245"/>
      <c r="Q245"/>
      <c r="R245"/>
      <c r="S245"/>
    </row>
    <row r="246" spans="16:19" ht="14.4" x14ac:dyDescent="0.3">
      <c r="P246"/>
      <c r="Q246"/>
      <c r="R246"/>
      <c r="S246"/>
    </row>
    <row r="247" spans="16:19" ht="14.4" x14ac:dyDescent="0.3">
      <c r="P247"/>
      <c r="Q247"/>
      <c r="R247"/>
      <c r="S247"/>
    </row>
    <row r="248" spans="16:19" ht="14.4" x14ac:dyDescent="0.3">
      <c r="P248"/>
      <c r="Q248"/>
      <c r="R248"/>
      <c r="S248"/>
    </row>
    <row r="249" spans="16:19" ht="14.4" x14ac:dyDescent="0.3">
      <c r="P249"/>
      <c r="Q249"/>
      <c r="R249"/>
      <c r="S249"/>
    </row>
    <row r="250" spans="16:19" ht="14.4" x14ac:dyDescent="0.3">
      <c r="P250"/>
      <c r="Q250"/>
      <c r="R250"/>
      <c r="S250"/>
    </row>
    <row r="251" spans="16:19" ht="14.4" x14ac:dyDescent="0.3">
      <c r="P251"/>
      <c r="Q251"/>
      <c r="R251"/>
      <c r="S251"/>
    </row>
    <row r="252" spans="16:19" ht="14.4" x14ac:dyDescent="0.3">
      <c r="P252"/>
      <c r="Q252"/>
      <c r="R252"/>
      <c r="S252"/>
    </row>
    <row r="253" spans="16:19" ht="14.4" x14ac:dyDescent="0.3">
      <c r="P253"/>
      <c r="Q253"/>
      <c r="R253"/>
      <c r="S253"/>
    </row>
    <row r="254" spans="16:19" ht="14.4" x14ac:dyDescent="0.3">
      <c r="P254"/>
      <c r="Q254"/>
      <c r="R254"/>
      <c r="S254"/>
    </row>
    <row r="255" spans="16:19" ht="14.4" x14ac:dyDescent="0.3">
      <c r="P255"/>
      <c r="Q255"/>
      <c r="R255"/>
      <c r="S255"/>
    </row>
    <row r="256" spans="16:19" ht="14.4" x14ac:dyDescent="0.3">
      <c r="P256"/>
      <c r="Q256"/>
      <c r="R256"/>
      <c r="S256"/>
    </row>
    <row r="257" spans="16:19" ht="14.4" x14ac:dyDescent="0.3">
      <c r="P257"/>
      <c r="Q257"/>
      <c r="R257"/>
      <c r="S257"/>
    </row>
    <row r="258" spans="16:19" ht="14.4" x14ac:dyDescent="0.3">
      <c r="P258"/>
      <c r="Q258"/>
      <c r="R258"/>
      <c r="S258"/>
    </row>
    <row r="259" spans="16:19" ht="14.4" x14ac:dyDescent="0.3">
      <c r="P259"/>
      <c r="Q259"/>
      <c r="R259"/>
      <c r="S259"/>
    </row>
    <row r="260" spans="16:19" ht="14.4" x14ac:dyDescent="0.3">
      <c r="P260"/>
      <c r="Q260"/>
      <c r="R260"/>
      <c r="S260"/>
    </row>
    <row r="261" spans="16:19" ht="14.4" x14ac:dyDescent="0.3">
      <c r="P261"/>
      <c r="Q261"/>
      <c r="R261"/>
      <c r="S261"/>
    </row>
    <row r="262" spans="16:19" ht="14.4" x14ac:dyDescent="0.3">
      <c r="P262"/>
      <c r="Q262"/>
      <c r="R262"/>
      <c r="S262"/>
    </row>
    <row r="263" spans="16:19" ht="14.4" x14ac:dyDescent="0.3">
      <c r="P263"/>
      <c r="Q263"/>
      <c r="R263"/>
      <c r="S263"/>
    </row>
    <row r="264" spans="16:19" ht="14.4" x14ac:dyDescent="0.3">
      <c r="P264"/>
      <c r="Q264"/>
      <c r="R264"/>
      <c r="S264"/>
    </row>
    <row r="265" spans="16:19" ht="14.4" x14ac:dyDescent="0.3">
      <c r="P265"/>
      <c r="Q265"/>
      <c r="R265"/>
      <c r="S265"/>
    </row>
    <row r="266" spans="16:19" ht="14.4" x14ac:dyDescent="0.3">
      <c r="P266"/>
      <c r="Q266"/>
      <c r="R266"/>
      <c r="S266"/>
    </row>
    <row r="267" spans="16:19" ht="14.4" x14ac:dyDescent="0.3">
      <c r="P267"/>
      <c r="Q267"/>
      <c r="R267"/>
      <c r="S267"/>
    </row>
    <row r="268" spans="16:19" ht="14.4" x14ac:dyDescent="0.3">
      <c r="P268"/>
      <c r="Q268"/>
      <c r="R268"/>
      <c r="S268"/>
    </row>
    <row r="269" spans="16:19" ht="14.4" x14ac:dyDescent="0.3">
      <c r="P269"/>
      <c r="Q269"/>
      <c r="R269"/>
      <c r="S269"/>
    </row>
    <row r="270" spans="16:19" ht="14.4" x14ac:dyDescent="0.3">
      <c r="P270"/>
      <c r="Q270"/>
      <c r="R270"/>
      <c r="S270"/>
    </row>
    <row r="271" spans="16:19" ht="14.4" x14ac:dyDescent="0.3">
      <c r="P271"/>
      <c r="Q271"/>
      <c r="R271"/>
      <c r="S271"/>
    </row>
    <row r="272" spans="16:19" ht="14.4" x14ac:dyDescent="0.3">
      <c r="P272"/>
      <c r="Q272"/>
      <c r="R272"/>
      <c r="S272"/>
    </row>
    <row r="273" spans="16:19" ht="14.4" x14ac:dyDescent="0.3">
      <c r="P273"/>
      <c r="Q273"/>
      <c r="R273"/>
      <c r="S273"/>
    </row>
    <row r="274" spans="16:19" ht="14.4" x14ac:dyDescent="0.3">
      <c r="P274"/>
      <c r="Q274"/>
      <c r="R274"/>
      <c r="S274"/>
    </row>
    <row r="275" spans="16:19" ht="14.4" x14ac:dyDescent="0.3">
      <c r="P275"/>
      <c r="Q275"/>
      <c r="R275"/>
      <c r="S275"/>
    </row>
    <row r="276" spans="16:19" ht="14.4" x14ac:dyDescent="0.3">
      <c r="P276"/>
      <c r="Q276"/>
      <c r="R276"/>
      <c r="S276"/>
    </row>
    <row r="277" spans="16:19" ht="14.4" x14ac:dyDescent="0.3">
      <c r="P277"/>
      <c r="Q277"/>
      <c r="R277"/>
      <c r="S277"/>
    </row>
    <row r="278" spans="16:19" ht="14.4" x14ac:dyDescent="0.3">
      <c r="P278"/>
      <c r="Q278"/>
      <c r="R278"/>
      <c r="S278"/>
    </row>
    <row r="279" spans="16:19" ht="14.4" x14ac:dyDescent="0.3">
      <c r="P279"/>
      <c r="Q279"/>
      <c r="R279"/>
      <c r="S279"/>
    </row>
    <row r="280" spans="16:19" ht="14.4" x14ac:dyDescent="0.3">
      <c r="P280"/>
      <c r="Q280"/>
      <c r="R280"/>
      <c r="S280"/>
    </row>
    <row r="281" spans="16:19" ht="14.4" x14ac:dyDescent="0.3">
      <c r="P281"/>
      <c r="Q281"/>
      <c r="R281"/>
      <c r="S281"/>
    </row>
    <row r="282" spans="16:19" ht="14.4" x14ac:dyDescent="0.3">
      <c r="P282"/>
      <c r="Q282"/>
      <c r="R282"/>
      <c r="S282"/>
    </row>
    <row r="283" spans="16:19" ht="14.4" x14ac:dyDescent="0.3">
      <c r="P283"/>
      <c r="Q283"/>
      <c r="R283"/>
      <c r="S283"/>
    </row>
    <row r="284" spans="16:19" ht="14.4" x14ac:dyDescent="0.3">
      <c r="P284"/>
      <c r="Q284"/>
      <c r="R284"/>
      <c r="S284"/>
    </row>
    <row r="285" spans="16:19" ht="14.4" x14ac:dyDescent="0.3">
      <c r="P285"/>
      <c r="Q285"/>
      <c r="R285"/>
      <c r="S285"/>
    </row>
    <row r="286" spans="16:19" ht="14.4" x14ac:dyDescent="0.3">
      <c r="P286"/>
      <c r="Q286"/>
      <c r="R286"/>
      <c r="S286"/>
    </row>
    <row r="287" spans="16:19" ht="14.4" x14ac:dyDescent="0.3">
      <c r="P287"/>
      <c r="Q287"/>
      <c r="R287"/>
      <c r="S287"/>
    </row>
    <row r="288" spans="16:19" ht="14.4" x14ac:dyDescent="0.3">
      <c r="P288"/>
      <c r="Q288"/>
      <c r="R288"/>
      <c r="S288"/>
    </row>
    <row r="289" spans="16:19" ht="14.4" x14ac:dyDescent="0.3">
      <c r="P289"/>
      <c r="Q289"/>
      <c r="R289"/>
      <c r="S289"/>
    </row>
    <row r="290" spans="16:19" ht="14.4" x14ac:dyDescent="0.3">
      <c r="P290"/>
      <c r="Q290"/>
      <c r="R290"/>
      <c r="S290"/>
    </row>
    <row r="291" spans="16:19" ht="14.4" x14ac:dyDescent="0.3">
      <c r="P291"/>
      <c r="Q291"/>
      <c r="R291"/>
      <c r="S291"/>
    </row>
    <row r="292" spans="16:19" ht="14.4" x14ac:dyDescent="0.3">
      <c r="P292"/>
      <c r="Q292"/>
      <c r="R292"/>
      <c r="S292"/>
    </row>
    <row r="293" spans="16:19" ht="14.4" x14ac:dyDescent="0.3">
      <c r="P293"/>
      <c r="Q293"/>
      <c r="R293"/>
      <c r="S293"/>
    </row>
    <row r="294" spans="16:19" ht="14.4" x14ac:dyDescent="0.3">
      <c r="P294"/>
      <c r="Q294"/>
      <c r="R294"/>
      <c r="S294"/>
    </row>
    <row r="295" spans="16:19" ht="14.4" x14ac:dyDescent="0.3">
      <c r="P295"/>
      <c r="Q295"/>
      <c r="R295"/>
      <c r="S295"/>
    </row>
    <row r="296" spans="16:19" ht="14.4" x14ac:dyDescent="0.3">
      <c r="P296"/>
      <c r="Q296"/>
      <c r="R296"/>
      <c r="S296"/>
    </row>
    <row r="297" spans="16:19" ht="14.4" x14ac:dyDescent="0.3">
      <c r="P297"/>
      <c r="Q297"/>
      <c r="R297"/>
      <c r="S297"/>
    </row>
    <row r="298" spans="16:19" ht="14.4" x14ac:dyDescent="0.3">
      <c r="P298"/>
      <c r="Q298"/>
      <c r="R298"/>
      <c r="S298"/>
    </row>
    <row r="299" spans="16:19" ht="14.4" x14ac:dyDescent="0.3">
      <c r="P299"/>
      <c r="Q299"/>
      <c r="R299"/>
      <c r="S299"/>
    </row>
    <row r="300" spans="16:19" ht="14.4" x14ac:dyDescent="0.3">
      <c r="P300"/>
      <c r="Q300"/>
      <c r="R300"/>
      <c r="S300"/>
    </row>
    <row r="301" spans="16:19" ht="14.4" x14ac:dyDescent="0.3">
      <c r="P301"/>
      <c r="Q301"/>
      <c r="R301"/>
      <c r="S301"/>
    </row>
    <row r="302" spans="16:19" ht="14.4" x14ac:dyDescent="0.3">
      <c r="P302"/>
      <c r="Q302"/>
      <c r="R302"/>
      <c r="S302"/>
    </row>
    <row r="303" spans="16:19" ht="14.4" x14ac:dyDescent="0.3">
      <c r="P303"/>
      <c r="Q303"/>
      <c r="R303"/>
      <c r="S303"/>
    </row>
    <row r="304" spans="16:19" ht="14.4" x14ac:dyDescent="0.3">
      <c r="P304"/>
      <c r="Q304"/>
      <c r="R304"/>
      <c r="S304"/>
    </row>
    <row r="305" spans="16:19" ht="14.4" x14ac:dyDescent="0.3">
      <c r="P305"/>
      <c r="Q305"/>
      <c r="R305"/>
      <c r="S305"/>
    </row>
    <row r="306" spans="16:19" ht="14.4" x14ac:dyDescent="0.3">
      <c r="P306"/>
      <c r="Q306"/>
      <c r="R306"/>
      <c r="S306"/>
    </row>
    <row r="307" spans="16:19" ht="14.4" x14ac:dyDescent="0.3">
      <c r="P307"/>
      <c r="Q307"/>
      <c r="R307"/>
      <c r="S307"/>
    </row>
    <row r="308" spans="16:19" ht="14.4" x14ac:dyDescent="0.3">
      <c r="P308"/>
      <c r="Q308"/>
      <c r="R308"/>
      <c r="S308"/>
    </row>
    <row r="309" spans="16:19" ht="14.4" x14ac:dyDescent="0.3">
      <c r="P309"/>
      <c r="Q309"/>
      <c r="R309"/>
      <c r="S309"/>
    </row>
    <row r="310" spans="16:19" ht="14.4" x14ac:dyDescent="0.3">
      <c r="P310"/>
      <c r="Q310"/>
      <c r="R310"/>
      <c r="S310"/>
    </row>
    <row r="311" spans="16:19" ht="14.4" x14ac:dyDescent="0.3">
      <c r="P311"/>
      <c r="Q311"/>
      <c r="R311"/>
      <c r="S311"/>
    </row>
    <row r="312" spans="16:19" ht="14.4" x14ac:dyDescent="0.3">
      <c r="P312"/>
      <c r="Q312"/>
      <c r="R312"/>
      <c r="S312"/>
    </row>
    <row r="313" spans="16:19" ht="14.4" x14ac:dyDescent="0.3">
      <c r="P313"/>
      <c r="Q313"/>
      <c r="R313"/>
      <c r="S313"/>
    </row>
    <row r="314" spans="16:19" ht="14.4" x14ac:dyDescent="0.3">
      <c r="P314"/>
      <c r="Q314"/>
      <c r="R314"/>
      <c r="S314"/>
    </row>
    <row r="315" spans="16:19" ht="14.4" x14ac:dyDescent="0.3">
      <c r="P315"/>
      <c r="Q315"/>
      <c r="R315"/>
      <c r="S315"/>
    </row>
    <row r="316" spans="16:19" ht="14.4" x14ac:dyDescent="0.3">
      <c r="P316"/>
      <c r="Q316"/>
      <c r="R316"/>
      <c r="S316"/>
    </row>
    <row r="317" spans="16:19" ht="14.4" x14ac:dyDescent="0.3">
      <c r="P317"/>
      <c r="Q317"/>
      <c r="R317"/>
      <c r="S317"/>
    </row>
    <row r="318" spans="16:19" ht="14.4" x14ac:dyDescent="0.3">
      <c r="P318"/>
      <c r="Q318"/>
      <c r="R318"/>
      <c r="S318"/>
    </row>
    <row r="319" spans="16:19" ht="14.4" x14ac:dyDescent="0.3">
      <c r="P319"/>
      <c r="Q319"/>
      <c r="R319"/>
      <c r="S319"/>
    </row>
    <row r="320" spans="16:19" ht="14.4" x14ac:dyDescent="0.3">
      <c r="P320"/>
      <c r="Q320"/>
      <c r="R320"/>
      <c r="S320"/>
    </row>
    <row r="321" spans="16:19" ht="14.4" x14ac:dyDescent="0.3">
      <c r="P321"/>
      <c r="Q321"/>
      <c r="R321"/>
      <c r="S321"/>
    </row>
    <row r="322" spans="16:19" ht="14.4" x14ac:dyDescent="0.3">
      <c r="P322"/>
      <c r="Q322"/>
      <c r="R322"/>
      <c r="S322"/>
    </row>
    <row r="323" spans="16:19" ht="14.4" x14ac:dyDescent="0.3">
      <c r="P323"/>
      <c r="Q323"/>
      <c r="R323"/>
      <c r="S323"/>
    </row>
    <row r="324" spans="16:19" ht="14.4" x14ac:dyDescent="0.3">
      <c r="P324"/>
      <c r="Q324"/>
      <c r="R324"/>
      <c r="S324"/>
    </row>
    <row r="325" spans="16:19" ht="14.4" x14ac:dyDescent="0.3">
      <c r="P325"/>
      <c r="Q325"/>
      <c r="R325"/>
      <c r="S325"/>
    </row>
    <row r="326" spans="16:19" ht="14.4" x14ac:dyDescent="0.3">
      <c r="P326"/>
      <c r="Q326"/>
      <c r="R326"/>
      <c r="S326"/>
    </row>
    <row r="327" spans="16:19" ht="14.4" x14ac:dyDescent="0.3">
      <c r="P327"/>
      <c r="Q327"/>
      <c r="R327"/>
      <c r="S327"/>
    </row>
    <row r="328" spans="16:19" ht="14.4" x14ac:dyDescent="0.3">
      <c r="P328"/>
      <c r="Q328"/>
      <c r="R328"/>
      <c r="S328"/>
    </row>
    <row r="329" spans="16:19" ht="14.4" x14ac:dyDescent="0.3">
      <c r="P329"/>
      <c r="Q329"/>
      <c r="R329"/>
      <c r="S329"/>
    </row>
    <row r="330" spans="16:19" ht="14.4" x14ac:dyDescent="0.3">
      <c r="P330"/>
      <c r="Q330"/>
      <c r="R330"/>
      <c r="S330"/>
    </row>
    <row r="331" spans="16:19" ht="14.4" x14ac:dyDescent="0.3">
      <c r="P331"/>
      <c r="Q331"/>
      <c r="R331"/>
      <c r="S331"/>
    </row>
    <row r="332" spans="16:19" ht="14.4" x14ac:dyDescent="0.3">
      <c r="P332"/>
      <c r="Q332"/>
      <c r="R332"/>
      <c r="S332"/>
    </row>
    <row r="333" spans="16:19" ht="14.4" x14ac:dyDescent="0.3">
      <c r="P333"/>
      <c r="Q333"/>
      <c r="R333"/>
      <c r="S333"/>
    </row>
    <row r="334" spans="16:19" ht="14.4" x14ac:dyDescent="0.3">
      <c r="P334"/>
      <c r="Q334"/>
      <c r="R334"/>
      <c r="S334"/>
    </row>
    <row r="335" spans="16:19" ht="14.4" x14ac:dyDescent="0.3">
      <c r="P335"/>
      <c r="Q335"/>
      <c r="R335"/>
      <c r="S335"/>
    </row>
    <row r="336" spans="16:19" ht="14.4" x14ac:dyDescent="0.3">
      <c r="P336"/>
      <c r="Q336"/>
      <c r="R336"/>
      <c r="S336"/>
    </row>
    <row r="337" spans="16:19" ht="14.4" x14ac:dyDescent="0.3">
      <c r="P337"/>
      <c r="Q337"/>
      <c r="R337"/>
      <c r="S337"/>
    </row>
    <row r="338" spans="16:19" ht="14.4" x14ac:dyDescent="0.3">
      <c r="P338"/>
      <c r="Q338"/>
      <c r="R338"/>
      <c r="S338"/>
    </row>
    <row r="339" spans="16:19" ht="14.4" x14ac:dyDescent="0.3">
      <c r="P339"/>
      <c r="Q339"/>
      <c r="R339"/>
      <c r="S339"/>
    </row>
    <row r="340" spans="16:19" ht="14.4" x14ac:dyDescent="0.3">
      <c r="P340"/>
      <c r="Q340"/>
      <c r="R340"/>
      <c r="S340"/>
    </row>
    <row r="341" spans="16:19" ht="14.4" x14ac:dyDescent="0.3">
      <c r="P341"/>
      <c r="Q341"/>
      <c r="R341"/>
      <c r="S341"/>
    </row>
    <row r="342" spans="16:19" ht="14.4" x14ac:dyDescent="0.3">
      <c r="P342"/>
      <c r="Q342"/>
      <c r="R342"/>
      <c r="S342"/>
    </row>
    <row r="343" spans="16:19" ht="14.4" x14ac:dyDescent="0.3">
      <c r="P343"/>
      <c r="Q343"/>
      <c r="R343"/>
      <c r="S343"/>
    </row>
    <row r="344" spans="16:19" ht="14.4" x14ac:dyDescent="0.3">
      <c r="P344"/>
      <c r="Q344"/>
      <c r="R344"/>
      <c r="S344"/>
    </row>
    <row r="345" spans="16:19" ht="14.4" x14ac:dyDescent="0.3">
      <c r="P345"/>
      <c r="Q345"/>
      <c r="R345"/>
      <c r="S345"/>
    </row>
    <row r="346" spans="16:19" ht="14.4" x14ac:dyDescent="0.3">
      <c r="P346"/>
      <c r="Q346"/>
      <c r="R346"/>
      <c r="S346"/>
    </row>
    <row r="347" spans="16:19" ht="14.4" x14ac:dyDescent="0.3">
      <c r="P347"/>
      <c r="Q347"/>
      <c r="R347"/>
      <c r="S347"/>
    </row>
    <row r="348" spans="16:19" ht="14.4" x14ac:dyDescent="0.3">
      <c r="P348"/>
      <c r="Q348"/>
      <c r="R348"/>
      <c r="S348"/>
    </row>
    <row r="349" spans="16:19" ht="14.4" x14ac:dyDescent="0.3">
      <c r="P349"/>
      <c r="Q349"/>
      <c r="R349"/>
      <c r="S349"/>
    </row>
    <row r="350" spans="16:19" ht="14.4" x14ac:dyDescent="0.3">
      <c r="P350"/>
      <c r="Q350"/>
      <c r="R350"/>
      <c r="S350"/>
    </row>
    <row r="351" spans="16:19" ht="14.4" x14ac:dyDescent="0.3">
      <c r="P351"/>
      <c r="Q351"/>
      <c r="R351"/>
      <c r="S351"/>
    </row>
    <row r="352" spans="16:19" ht="14.4" x14ac:dyDescent="0.3">
      <c r="P352"/>
      <c r="Q352"/>
      <c r="R352"/>
      <c r="S352"/>
    </row>
    <row r="353" spans="16:19" ht="14.4" x14ac:dyDescent="0.3">
      <c r="P353"/>
      <c r="Q353"/>
      <c r="R353"/>
      <c r="S353"/>
    </row>
    <row r="354" spans="16:19" ht="14.4" x14ac:dyDescent="0.3">
      <c r="P354"/>
      <c r="Q354"/>
      <c r="R354"/>
      <c r="S354"/>
    </row>
    <row r="355" spans="16:19" ht="14.4" x14ac:dyDescent="0.3">
      <c r="P355"/>
      <c r="Q355"/>
      <c r="R355"/>
      <c r="S355"/>
    </row>
    <row r="356" spans="16:19" ht="14.4" x14ac:dyDescent="0.3">
      <c r="P356"/>
      <c r="Q356"/>
      <c r="R356"/>
      <c r="S356"/>
    </row>
    <row r="357" spans="16:19" ht="14.4" x14ac:dyDescent="0.3">
      <c r="P357"/>
      <c r="Q357"/>
      <c r="R357"/>
      <c r="S357"/>
    </row>
    <row r="358" spans="16:19" ht="14.4" x14ac:dyDescent="0.3">
      <c r="P358"/>
      <c r="Q358"/>
      <c r="R358"/>
      <c r="S358"/>
    </row>
    <row r="359" spans="16:19" ht="14.4" x14ac:dyDescent="0.3">
      <c r="P359"/>
      <c r="Q359"/>
      <c r="R359"/>
      <c r="S359"/>
    </row>
    <row r="360" spans="16:19" ht="14.4" x14ac:dyDescent="0.3">
      <c r="P360"/>
      <c r="Q360"/>
      <c r="R360"/>
      <c r="S360"/>
    </row>
  </sheetData>
  <sheetProtection algorithmName="SHA-512" hashValue="YqTFHPbL64XDPYMP+bL91mOaO+sJ2i3O0BAETSqtt69K/7dwMpifpA7cyyJXfvTFtBNIrtcxoyJNCgZvlKJhVQ==" saltValue="jNNhRR+03QhaNvaxo6hJbA==" spinCount="100000" sheet="1" objects="1" scenarios="1"/>
  <sortState ref="P2:S92">
    <sortCondition ref="R2"/>
  </sortState>
  <pageMargins left="0.7" right="0.7" top="0.5" bottom="0.25" header="0.3" footer="0.3"/>
  <pageSetup scale="93"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showGridLines="0" topLeftCell="A45" workbookViewId="0">
      <selection activeCell="A49" sqref="A49"/>
    </sheetView>
  </sheetViews>
  <sheetFormatPr defaultColWidth="9.109375" defaultRowHeight="13.8" x14ac:dyDescent="0.25"/>
  <cols>
    <col min="1" max="1" width="2.6640625" style="9" customWidth="1"/>
    <col min="2" max="2" width="24.109375" style="9" bestFit="1" customWidth="1"/>
    <col min="3" max="3" width="9.109375" style="9"/>
    <col min="4" max="4" width="13.5546875" style="9" bestFit="1" customWidth="1"/>
    <col min="5" max="5" width="11.6640625" style="9" bestFit="1" customWidth="1"/>
    <col min="6" max="6" width="12.44140625" style="9" bestFit="1" customWidth="1"/>
    <col min="7" max="7" width="2.6640625" style="9" customWidth="1"/>
    <col min="8" max="10" width="9.109375" style="9"/>
    <col min="11" max="11" width="60.33203125" style="9" bestFit="1" customWidth="1"/>
    <col min="12" max="12" width="9.109375" style="9"/>
    <col min="13" max="13" width="15.5546875" style="9" bestFit="1" customWidth="1"/>
    <col min="14" max="14" width="16.6640625" style="9" bestFit="1" customWidth="1"/>
    <col min="15" max="15" width="5.6640625" style="9" customWidth="1"/>
    <col min="16" max="16" width="44.109375" style="9" customWidth="1"/>
    <col min="17" max="17" width="11.33203125" style="9" bestFit="1" customWidth="1"/>
    <col min="18" max="18" width="15.5546875" style="9" bestFit="1" customWidth="1"/>
    <col min="19" max="19" width="19.109375" style="9" bestFit="1" customWidth="1"/>
    <col min="20" max="20" width="8.5546875" style="9" bestFit="1" customWidth="1"/>
    <col min="21" max="21" width="14.44140625" style="9" bestFit="1" customWidth="1"/>
    <col min="22" max="22" width="12.44140625" style="9" bestFit="1" customWidth="1"/>
    <col min="23" max="16384" width="9.109375" style="9"/>
  </cols>
  <sheetData>
    <row r="1" spans="2:23" x14ac:dyDescent="0.25">
      <c r="F1" s="10" t="s">
        <v>158</v>
      </c>
    </row>
    <row r="3" spans="2:23" x14ac:dyDescent="0.25">
      <c r="F3" s="10"/>
    </row>
    <row r="4" spans="2:23" ht="14.4" x14ac:dyDescent="0.3">
      <c r="F4" s="10"/>
      <c r="G4" s="59"/>
      <c r="K4" s="213" t="s">
        <v>680</v>
      </c>
      <c r="L4" s="213"/>
      <c r="M4" s="213"/>
      <c r="N4" s="213"/>
    </row>
    <row r="5" spans="2:23" ht="14.4" x14ac:dyDescent="0.3">
      <c r="B5" s="211" t="s">
        <v>686</v>
      </c>
      <c r="C5" s="211"/>
      <c r="D5" s="211"/>
      <c r="E5" s="211"/>
      <c r="F5" s="211"/>
      <c r="G5" s="59"/>
      <c r="K5"/>
      <c r="L5" s="176" t="s">
        <v>267</v>
      </c>
      <c r="M5" s="176" t="s">
        <v>268</v>
      </c>
      <c r="N5" s="176" t="s">
        <v>165</v>
      </c>
    </row>
    <row r="6" spans="2:23" ht="14.4" x14ac:dyDescent="0.3">
      <c r="B6" s="211" t="s">
        <v>159</v>
      </c>
      <c r="C6" s="211"/>
      <c r="D6" s="211"/>
      <c r="E6" s="211"/>
      <c r="F6" s="211"/>
      <c r="G6" s="119"/>
      <c r="K6" t="s">
        <v>316</v>
      </c>
      <c r="L6">
        <v>73</v>
      </c>
      <c r="M6">
        <v>0</v>
      </c>
      <c r="N6">
        <v>1</v>
      </c>
      <c r="T6" s="10"/>
      <c r="U6" s="10"/>
      <c r="V6" s="10"/>
    </row>
    <row r="7" spans="2:23" ht="14.4" x14ac:dyDescent="0.3">
      <c r="B7" s="59"/>
      <c r="C7" s="59"/>
      <c r="D7" s="59"/>
      <c r="E7" s="59"/>
      <c r="F7" s="59"/>
      <c r="H7" s="60"/>
      <c r="K7" t="s">
        <v>281</v>
      </c>
      <c r="L7">
        <v>132</v>
      </c>
      <c r="M7">
        <v>0</v>
      </c>
      <c r="N7">
        <v>1</v>
      </c>
      <c r="P7" s="118"/>
      <c r="Q7" s="118"/>
      <c r="R7" s="118"/>
      <c r="S7" s="118"/>
      <c r="T7" s="118"/>
      <c r="U7" s="118"/>
      <c r="V7" s="118"/>
      <c r="W7" s="119"/>
    </row>
    <row r="8" spans="2:23" ht="14.4" x14ac:dyDescent="0.3">
      <c r="B8" s="61" t="s">
        <v>160</v>
      </c>
      <c r="C8" s="61"/>
      <c r="D8" s="61"/>
      <c r="E8" s="62"/>
      <c r="F8" s="61"/>
      <c r="H8" s="60"/>
      <c r="K8" t="s">
        <v>190</v>
      </c>
      <c r="L8">
        <v>0</v>
      </c>
      <c r="M8">
        <v>0</v>
      </c>
      <c r="N8">
        <v>2</v>
      </c>
      <c r="Q8" s="11"/>
      <c r="R8" s="11"/>
      <c r="T8" s="86"/>
      <c r="U8" s="86"/>
      <c r="V8" s="86"/>
    </row>
    <row r="9" spans="2:23" ht="14.4" x14ac:dyDescent="0.3">
      <c r="B9" s="182" t="s">
        <v>32</v>
      </c>
      <c r="C9" s="118" t="s">
        <v>311</v>
      </c>
      <c r="D9" s="118" t="s">
        <v>312</v>
      </c>
      <c r="E9" s="118" t="s">
        <v>313</v>
      </c>
      <c r="F9" s="119" t="s">
        <v>314</v>
      </c>
      <c r="H9" s="60"/>
      <c r="K9" t="s">
        <v>280</v>
      </c>
      <c r="L9" s="184">
        <v>2012</v>
      </c>
      <c r="M9">
        <v>0</v>
      </c>
      <c r="N9">
        <v>14</v>
      </c>
      <c r="O9" s="11"/>
      <c r="Q9" s="11"/>
      <c r="R9" s="11"/>
      <c r="S9" s="11"/>
      <c r="T9" s="86"/>
      <c r="U9" s="86"/>
      <c r="V9" s="86"/>
    </row>
    <row r="10" spans="2:23" ht="14.4" x14ac:dyDescent="0.3">
      <c r="B10" s="9" t="s">
        <v>270</v>
      </c>
      <c r="C10" s="86"/>
      <c r="D10" s="86"/>
      <c r="E10" s="86"/>
      <c r="F10" s="86" t="s">
        <v>161</v>
      </c>
      <c r="K10" t="s">
        <v>334</v>
      </c>
      <c r="L10">
        <v>258</v>
      </c>
      <c r="M10">
        <v>0</v>
      </c>
      <c r="N10">
        <v>66</v>
      </c>
      <c r="O10" s="11"/>
      <c r="Q10" s="11"/>
      <c r="R10" s="11"/>
      <c r="S10" s="11"/>
      <c r="T10" s="86"/>
      <c r="U10" s="86"/>
      <c r="V10" s="86"/>
    </row>
    <row r="11" spans="2:23" ht="14.4" x14ac:dyDescent="0.3">
      <c r="B11" s="9" t="s">
        <v>180</v>
      </c>
      <c r="C11" s="86"/>
      <c r="D11" s="86"/>
      <c r="E11" s="86"/>
      <c r="F11" s="86" t="s">
        <v>161</v>
      </c>
      <c r="K11" t="s">
        <v>278</v>
      </c>
      <c r="L11">
        <v>56</v>
      </c>
      <c r="M11" s="184">
        <v>11644</v>
      </c>
      <c r="N11">
        <v>111</v>
      </c>
      <c r="O11" s="11"/>
      <c r="Q11" s="11"/>
      <c r="R11" s="11"/>
      <c r="S11" s="11"/>
      <c r="T11" s="86"/>
      <c r="U11" s="86"/>
      <c r="V11" s="86"/>
    </row>
    <row r="12" spans="2:23" ht="14.4" x14ac:dyDescent="0.3">
      <c r="B12" s="9" t="s">
        <v>335</v>
      </c>
      <c r="C12" s="86"/>
      <c r="D12" s="86"/>
      <c r="E12" s="86"/>
      <c r="F12" s="86" t="s">
        <v>161</v>
      </c>
      <c r="I12" s="14"/>
      <c r="K12" t="s">
        <v>284</v>
      </c>
      <c r="L12">
        <v>346</v>
      </c>
      <c r="M12">
        <v>0</v>
      </c>
      <c r="N12">
        <v>206</v>
      </c>
      <c r="O12" s="11"/>
      <c r="Q12" s="11"/>
      <c r="R12" s="11"/>
      <c r="S12" s="11"/>
      <c r="T12" s="86"/>
      <c r="U12" s="86"/>
      <c r="V12" s="86"/>
    </row>
    <row r="13" spans="2:23" ht="14.4" x14ac:dyDescent="0.3">
      <c r="B13" s="9" t="s">
        <v>166</v>
      </c>
      <c r="C13" s="86"/>
      <c r="D13" s="86"/>
      <c r="E13" s="86"/>
      <c r="F13" s="86" t="s">
        <v>161</v>
      </c>
      <c r="K13" t="s">
        <v>282</v>
      </c>
      <c r="L13">
        <v>372</v>
      </c>
      <c r="M13" s="184">
        <v>41011</v>
      </c>
      <c r="N13">
        <v>416</v>
      </c>
      <c r="O13" s="11"/>
      <c r="Q13" s="11"/>
      <c r="R13" s="11"/>
      <c r="S13" s="11"/>
      <c r="T13" s="86"/>
      <c r="U13" s="86"/>
      <c r="V13" s="86"/>
    </row>
    <row r="14" spans="2:23" ht="14.4" x14ac:dyDescent="0.3">
      <c r="B14" s="9" t="s">
        <v>338</v>
      </c>
      <c r="C14" s="86"/>
      <c r="D14" s="86"/>
      <c r="E14" s="86"/>
      <c r="F14" s="86" t="s">
        <v>161</v>
      </c>
      <c r="K14" t="s">
        <v>270</v>
      </c>
      <c r="L14">
        <v>550</v>
      </c>
      <c r="M14" s="184">
        <v>13949</v>
      </c>
      <c r="N14">
        <v>545</v>
      </c>
      <c r="O14" s="11"/>
      <c r="Q14" s="11"/>
      <c r="R14" s="11"/>
      <c r="S14" s="11"/>
      <c r="T14" s="86"/>
      <c r="U14" s="86"/>
      <c r="V14" s="86"/>
    </row>
    <row r="15" spans="2:23" ht="14.4" x14ac:dyDescent="0.3">
      <c r="B15" s="9" t="s">
        <v>282</v>
      </c>
      <c r="C15" s="86"/>
      <c r="D15" s="86"/>
      <c r="E15" s="86"/>
      <c r="F15" s="86" t="s">
        <v>161</v>
      </c>
      <c r="K15" t="s">
        <v>183</v>
      </c>
      <c r="L15">
        <v>0</v>
      </c>
      <c r="M15" s="184">
        <v>17920068</v>
      </c>
      <c r="N15" s="184">
        <v>1483</v>
      </c>
      <c r="O15" s="11"/>
      <c r="Q15" s="11"/>
      <c r="R15" s="11"/>
      <c r="S15" s="11"/>
      <c r="T15" s="86"/>
      <c r="U15" s="86"/>
      <c r="V15" s="86"/>
    </row>
    <row r="16" spans="2:23" ht="14.4" x14ac:dyDescent="0.3">
      <c r="B16" s="9" t="s">
        <v>684</v>
      </c>
      <c r="C16" s="86"/>
      <c r="D16" s="86"/>
      <c r="E16" s="86"/>
      <c r="F16" s="183" t="s">
        <v>161</v>
      </c>
      <c r="K16" t="s">
        <v>392</v>
      </c>
      <c r="L16" s="184">
        <v>2622</v>
      </c>
      <c r="M16">
        <v>0</v>
      </c>
      <c r="N16" s="184">
        <v>1775</v>
      </c>
      <c r="Q16" s="11"/>
      <c r="R16" s="11"/>
      <c r="S16" s="11"/>
      <c r="T16" s="86"/>
      <c r="U16" s="86"/>
      <c r="V16" s="86"/>
    </row>
    <row r="17" spans="2:22" ht="14.4" x14ac:dyDescent="0.3">
      <c r="B17" s="9" t="s">
        <v>192</v>
      </c>
      <c r="C17" s="86"/>
      <c r="D17" s="86"/>
      <c r="E17" s="86"/>
      <c r="F17" s="86" t="s">
        <v>161</v>
      </c>
      <c r="K17" t="s">
        <v>188</v>
      </c>
      <c r="L17">
        <v>0</v>
      </c>
      <c r="M17">
        <v>0</v>
      </c>
      <c r="N17" s="184">
        <v>1820</v>
      </c>
      <c r="Q17" s="11"/>
      <c r="R17" s="11"/>
      <c r="S17" s="11"/>
      <c r="T17" s="86"/>
      <c r="U17" s="86"/>
      <c r="V17" s="86"/>
    </row>
    <row r="18" spans="2:22" ht="14.4" x14ac:dyDescent="0.3">
      <c r="B18" s="9" t="s">
        <v>179</v>
      </c>
      <c r="C18" s="86"/>
      <c r="D18" s="86"/>
      <c r="E18" s="86"/>
      <c r="F18" s="86" t="s">
        <v>161</v>
      </c>
      <c r="K18" t="s">
        <v>274</v>
      </c>
      <c r="L18" s="184">
        <v>12799</v>
      </c>
      <c r="M18">
        <v>0</v>
      </c>
      <c r="N18" s="184">
        <v>2264</v>
      </c>
      <c r="Q18" s="11"/>
      <c r="R18" s="11"/>
      <c r="S18" s="11"/>
      <c r="T18" s="86"/>
      <c r="U18" s="86"/>
      <c r="V18" s="86"/>
    </row>
    <row r="19" spans="2:22" ht="14.4" x14ac:dyDescent="0.3">
      <c r="B19" s="9" t="s">
        <v>273</v>
      </c>
      <c r="C19" s="86"/>
      <c r="D19" s="86"/>
      <c r="E19" s="86"/>
      <c r="F19" s="86" t="s">
        <v>161</v>
      </c>
      <c r="K19" t="s">
        <v>180</v>
      </c>
      <c r="L19" s="184">
        <v>8572</v>
      </c>
      <c r="M19" s="184">
        <v>150511</v>
      </c>
      <c r="N19" s="184">
        <v>2489</v>
      </c>
      <c r="O19" s="11"/>
      <c r="Q19" s="11"/>
      <c r="R19" s="11"/>
      <c r="S19" s="11"/>
      <c r="T19" s="86"/>
      <c r="U19" s="86"/>
      <c r="V19" s="86"/>
    </row>
    <row r="20" spans="2:22" ht="14.4" x14ac:dyDescent="0.3">
      <c r="B20" s="9" t="s">
        <v>336</v>
      </c>
      <c r="C20" s="86"/>
      <c r="D20" s="86"/>
      <c r="E20" s="86"/>
      <c r="F20" s="183" t="s">
        <v>161</v>
      </c>
      <c r="K20" t="s">
        <v>189</v>
      </c>
      <c r="L20">
        <v>0</v>
      </c>
      <c r="M20">
        <v>0</v>
      </c>
      <c r="N20" s="184">
        <v>2557</v>
      </c>
      <c r="O20" s="11"/>
      <c r="Q20" s="11"/>
      <c r="R20" s="11"/>
      <c r="S20" s="11"/>
      <c r="T20" s="86"/>
      <c r="U20" s="86"/>
      <c r="V20" s="86"/>
    </row>
    <row r="21" spans="2:22" ht="14.4" x14ac:dyDescent="0.3">
      <c r="B21" s="9" t="s">
        <v>175</v>
      </c>
      <c r="C21" s="86"/>
      <c r="D21" s="86"/>
      <c r="E21" s="86"/>
      <c r="F21" s="86" t="s">
        <v>161</v>
      </c>
      <c r="K21" t="s">
        <v>47</v>
      </c>
      <c r="L21" s="184">
        <v>6241</v>
      </c>
      <c r="M21" s="184">
        <v>184651</v>
      </c>
      <c r="N21" s="184">
        <v>2655</v>
      </c>
      <c r="O21" s="11"/>
      <c r="Q21" s="11"/>
      <c r="R21" s="11"/>
      <c r="S21" s="11"/>
      <c r="T21" s="86"/>
      <c r="U21" s="86"/>
      <c r="V21" s="86"/>
    </row>
    <row r="22" spans="2:22" ht="14.4" x14ac:dyDescent="0.3">
      <c r="B22" s="9" t="s">
        <v>176</v>
      </c>
      <c r="C22" s="86"/>
      <c r="D22" s="86"/>
      <c r="E22" s="86"/>
      <c r="F22" s="183" t="s">
        <v>161</v>
      </c>
      <c r="K22" t="s">
        <v>333</v>
      </c>
      <c r="L22" s="184">
        <v>7528</v>
      </c>
      <c r="M22">
        <v>0</v>
      </c>
      <c r="N22" s="184">
        <v>2890</v>
      </c>
      <c r="O22" s="11"/>
      <c r="Q22" s="11"/>
      <c r="R22" s="11"/>
      <c r="S22" s="11"/>
      <c r="T22" s="86"/>
      <c r="U22" s="86"/>
      <c r="V22" s="86"/>
    </row>
    <row r="23" spans="2:22" ht="14.4" x14ac:dyDescent="0.3">
      <c r="B23" s="9" t="s">
        <v>171</v>
      </c>
      <c r="C23" s="86"/>
      <c r="D23" s="86"/>
      <c r="E23" s="86"/>
      <c r="F23" s="183" t="s">
        <v>161</v>
      </c>
      <c r="K23" t="s">
        <v>173</v>
      </c>
      <c r="L23">
        <v>0</v>
      </c>
      <c r="M23" s="184">
        <v>26978460</v>
      </c>
      <c r="N23" s="184">
        <v>3290</v>
      </c>
      <c r="O23" s="11"/>
      <c r="Q23" s="11"/>
      <c r="R23" s="11"/>
      <c r="S23" s="11"/>
      <c r="T23" s="86"/>
      <c r="U23" s="86"/>
      <c r="V23" s="86"/>
    </row>
    <row r="24" spans="2:22" ht="14.4" x14ac:dyDescent="0.3">
      <c r="B24" s="9" t="s">
        <v>685</v>
      </c>
      <c r="C24" s="86"/>
      <c r="D24" s="86"/>
      <c r="E24" s="86"/>
      <c r="F24" s="183" t="s">
        <v>161</v>
      </c>
      <c r="K24" t="s">
        <v>273</v>
      </c>
      <c r="L24" s="184">
        <v>11013</v>
      </c>
      <c r="M24" s="184">
        <v>338012</v>
      </c>
      <c r="N24" s="184">
        <v>3482</v>
      </c>
      <c r="O24" s="11"/>
      <c r="Q24" s="11"/>
      <c r="R24" s="11"/>
      <c r="S24" s="11"/>
      <c r="T24" s="86"/>
      <c r="U24" s="86"/>
      <c r="V24" s="86"/>
    </row>
    <row r="25" spans="2:22" ht="14.4" x14ac:dyDescent="0.3">
      <c r="B25" s="9" t="s">
        <v>277</v>
      </c>
      <c r="C25" s="86"/>
      <c r="D25" s="86"/>
      <c r="E25" s="86"/>
      <c r="F25" s="183" t="s">
        <v>161</v>
      </c>
      <c r="K25" t="s">
        <v>332</v>
      </c>
      <c r="L25" s="184">
        <v>6500</v>
      </c>
      <c r="M25" s="184">
        <v>1208647</v>
      </c>
      <c r="N25" s="184">
        <v>4294</v>
      </c>
      <c r="O25" s="11"/>
      <c r="Q25" s="11"/>
      <c r="R25" s="11"/>
      <c r="S25" s="11"/>
      <c r="T25" s="86"/>
      <c r="U25" s="86"/>
      <c r="V25" s="86"/>
    </row>
    <row r="26" spans="2:22" ht="14.4" x14ac:dyDescent="0.3">
      <c r="B26" s="9" t="s">
        <v>278</v>
      </c>
      <c r="C26" s="86"/>
      <c r="D26" s="86"/>
      <c r="E26" s="86"/>
      <c r="F26" s="183" t="s">
        <v>161</v>
      </c>
      <c r="K26" t="s">
        <v>285</v>
      </c>
      <c r="L26" s="184">
        <v>24123</v>
      </c>
      <c r="M26" s="184">
        <v>636191</v>
      </c>
      <c r="N26" s="184">
        <v>4477</v>
      </c>
      <c r="O26" s="11"/>
      <c r="Q26" s="11"/>
      <c r="R26" s="11"/>
      <c r="S26" s="11"/>
      <c r="T26" s="86"/>
      <c r="U26" s="86"/>
      <c r="V26" s="86"/>
    </row>
    <row r="27" spans="2:22" ht="14.4" x14ac:dyDescent="0.3">
      <c r="B27" s="9" t="s">
        <v>279</v>
      </c>
      <c r="C27" s="86"/>
      <c r="D27" s="86"/>
      <c r="E27" s="86"/>
      <c r="F27" s="86" t="s">
        <v>161</v>
      </c>
      <c r="K27" t="s">
        <v>176</v>
      </c>
      <c r="L27" s="184">
        <v>9774</v>
      </c>
      <c r="M27" s="184">
        <v>189704</v>
      </c>
      <c r="N27" s="184">
        <v>4739</v>
      </c>
      <c r="O27" s="11"/>
      <c r="Q27" s="11"/>
      <c r="R27" s="11"/>
      <c r="S27" s="11"/>
      <c r="T27" s="86"/>
      <c r="U27" s="86"/>
      <c r="V27" s="86"/>
    </row>
    <row r="28" spans="2:22" ht="14.4" x14ac:dyDescent="0.3">
      <c r="B28" s="9" t="s">
        <v>317</v>
      </c>
      <c r="C28" s="86"/>
      <c r="D28" s="86"/>
      <c r="E28" s="86"/>
      <c r="F28" s="183" t="s">
        <v>161</v>
      </c>
      <c r="K28" t="s">
        <v>177</v>
      </c>
      <c r="L28" s="184">
        <v>2465</v>
      </c>
      <c r="M28" s="184">
        <v>34667251</v>
      </c>
      <c r="N28" s="184">
        <v>4796</v>
      </c>
      <c r="O28" s="11"/>
      <c r="R28" s="11"/>
      <c r="T28" s="86"/>
      <c r="U28" s="86"/>
      <c r="V28" s="86"/>
    </row>
    <row r="29" spans="2:22" ht="14.4" x14ac:dyDescent="0.3">
      <c r="B29" s="9" t="s">
        <v>47</v>
      </c>
      <c r="C29" s="86"/>
      <c r="D29" s="86"/>
      <c r="E29" s="86"/>
      <c r="F29" s="183" t="s">
        <v>161</v>
      </c>
      <c r="K29" t="s">
        <v>171</v>
      </c>
      <c r="L29" s="184">
        <v>148701</v>
      </c>
      <c r="M29" s="184">
        <v>645236</v>
      </c>
      <c r="N29" s="184">
        <v>5307</v>
      </c>
      <c r="O29" s="11"/>
      <c r="Q29" s="11"/>
      <c r="R29" s="11"/>
      <c r="S29" s="11"/>
      <c r="T29" s="86"/>
      <c r="U29" s="86"/>
      <c r="V29" s="86"/>
    </row>
    <row r="30" spans="2:22" ht="14.4" x14ac:dyDescent="0.3">
      <c r="B30" s="60" t="s">
        <v>185</v>
      </c>
      <c r="C30" s="183"/>
      <c r="D30" s="183"/>
      <c r="E30" s="183"/>
      <c r="F30" s="183" t="s">
        <v>161</v>
      </c>
      <c r="K30" t="s">
        <v>175</v>
      </c>
      <c r="L30" s="184">
        <v>13570</v>
      </c>
      <c r="M30" s="184">
        <v>271461</v>
      </c>
      <c r="N30" s="184">
        <v>7106</v>
      </c>
      <c r="O30" s="11"/>
      <c r="Q30" s="11"/>
      <c r="R30" s="11"/>
      <c r="S30" s="11"/>
      <c r="T30" s="86"/>
      <c r="U30" s="86"/>
      <c r="V30" s="86"/>
    </row>
    <row r="31" spans="2:22" ht="15" thickBot="1" x14ac:dyDescent="0.35">
      <c r="B31" s="172" t="s">
        <v>393</v>
      </c>
      <c r="C31" s="188"/>
      <c r="D31" s="188"/>
      <c r="E31" s="188"/>
      <c r="F31" s="188" t="s">
        <v>161</v>
      </c>
      <c r="K31" t="s">
        <v>191</v>
      </c>
      <c r="L31" s="184">
        <v>20135</v>
      </c>
      <c r="M31" s="184">
        <v>823536</v>
      </c>
      <c r="N31" s="184">
        <v>8034</v>
      </c>
      <c r="O31" s="11"/>
      <c r="Q31" s="11"/>
      <c r="R31" s="11"/>
      <c r="S31" s="11"/>
      <c r="T31" s="86"/>
      <c r="U31" s="86"/>
      <c r="V31" s="86"/>
    </row>
    <row r="32" spans="2:22" ht="14.4" x14ac:dyDescent="0.3">
      <c r="B32" s="9" t="s">
        <v>337</v>
      </c>
      <c r="C32" s="86" t="s">
        <v>161</v>
      </c>
      <c r="D32" s="86"/>
      <c r="E32" s="86"/>
      <c r="F32" s="86"/>
      <c r="K32" t="s">
        <v>277</v>
      </c>
      <c r="L32" s="184">
        <v>18231</v>
      </c>
      <c r="M32" s="184">
        <v>85751</v>
      </c>
      <c r="N32" s="184">
        <v>9005</v>
      </c>
      <c r="O32" s="11"/>
      <c r="Q32" s="11"/>
      <c r="R32" s="11"/>
      <c r="S32" s="11"/>
      <c r="T32" s="86"/>
      <c r="U32" s="86"/>
      <c r="V32" s="86"/>
    </row>
    <row r="33" spans="2:22" ht="14.4" x14ac:dyDescent="0.3">
      <c r="B33" s="9" t="s">
        <v>181</v>
      </c>
      <c r="C33" s="86"/>
      <c r="D33" s="86" t="s">
        <v>161</v>
      </c>
      <c r="E33" s="86"/>
      <c r="F33" s="86"/>
      <c r="K33" t="s">
        <v>271</v>
      </c>
      <c r="L33">
        <v>0</v>
      </c>
      <c r="M33" s="184">
        <v>15153576</v>
      </c>
      <c r="N33" s="184">
        <v>11449</v>
      </c>
      <c r="O33" s="11"/>
      <c r="Q33" s="11"/>
      <c r="R33" s="11"/>
      <c r="S33" s="11"/>
      <c r="T33" s="86"/>
      <c r="U33" s="86"/>
      <c r="V33" s="86"/>
    </row>
    <row r="34" spans="2:22" ht="14.4" x14ac:dyDescent="0.3">
      <c r="B34" s="9" t="s">
        <v>271</v>
      </c>
      <c r="C34" s="86"/>
      <c r="D34" s="86"/>
      <c r="E34" s="86" t="s">
        <v>161</v>
      </c>
      <c r="F34" s="86"/>
      <c r="K34" t="s">
        <v>185</v>
      </c>
      <c r="L34" s="184">
        <v>72416</v>
      </c>
      <c r="M34" s="184">
        <v>2510543</v>
      </c>
      <c r="N34" s="184">
        <v>14783</v>
      </c>
      <c r="O34" s="11"/>
      <c r="Q34" s="11"/>
      <c r="R34" s="11"/>
      <c r="S34" s="11"/>
      <c r="T34" s="86"/>
      <c r="U34" s="86"/>
      <c r="V34" s="86"/>
    </row>
    <row r="35" spans="2:22" ht="14.4" x14ac:dyDescent="0.3">
      <c r="B35" s="9" t="s">
        <v>316</v>
      </c>
      <c r="C35" s="86" t="s">
        <v>161</v>
      </c>
      <c r="D35" s="86"/>
      <c r="E35" s="86"/>
      <c r="F35" s="86"/>
      <c r="K35" t="s">
        <v>683</v>
      </c>
      <c r="L35" s="184">
        <v>1110</v>
      </c>
      <c r="M35" s="184">
        <v>11047018</v>
      </c>
      <c r="N35" s="184">
        <v>15707</v>
      </c>
      <c r="O35" s="11"/>
      <c r="Q35" s="11"/>
      <c r="R35" s="11"/>
      <c r="T35" s="86"/>
      <c r="U35" s="86"/>
      <c r="V35" s="86"/>
    </row>
    <row r="36" spans="2:22" ht="14.4" x14ac:dyDescent="0.3">
      <c r="B36" s="9" t="s">
        <v>280</v>
      </c>
      <c r="C36" s="86" t="s">
        <v>161</v>
      </c>
      <c r="D36" s="86"/>
      <c r="E36" s="86"/>
      <c r="F36" s="86"/>
      <c r="K36" t="s">
        <v>682</v>
      </c>
      <c r="L36" s="184">
        <v>28180</v>
      </c>
      <c r="M36" s="184">
        <v>1663605</v>
      </c>
      <c r="N36" s="184">
        <v>15986</v>
      </c>
      <c r="O36" s="11"/>
      <c r="Q36" s="11"/>
      <c r="R36" s="11"/>
      <c r="T36" s="86"/>
      <c r="U36" s="86"/>
      <c r="V36" s="86"/>
    </row>
    <row r="37" spans="2:22" ht="14.4" x14ac:dyDescent="0.3">
      <c r="B37" s="9" t="s">
        <v>281</v>
      </c>
      <c r="C37" s="86" t="s">
        <v>161</v>
      </c>
      <c r="D37" s="86" t="s">
        <v>161</v>
      </c>
      <c r="E37" s="86"/>
      <c r="F37" s="86"/>
      <c r="K37" t="s">
        <v>681</v>
      </c>
      <c r="L37" s="184">
        <v>385341</v>
      </c>
      <c r="M37" s="184">
        <v>1691036</v>
      </c>
      <c r="N37" s="184">
        <v>18627</v>
      </c>
      <c r="O37" s="11"/>
      <c r="Q37" s="11"/>
      <c r="R37" s="11"/>
      <c r="T37" s="86"/>
      <c r="U37" s="86"/>
      <c r="V37" s="86"/>
    </row>
    <row r="38" spans="2:22" ht="14.4" x14ac:dyDescent="0.3">
      <c r="B38" s="9" t="s">
        <v>188</v>
      </c>
      <c r="C38" s="86" t="s">
        <v>161</v>
      </c>
      <c r="D38" s="86"/>
      <c r="E38" s="86" t="s">
        <v>161</v>
      </c>
      <c r="F38" s="86"/>
      <c r="K38" t="s">
        <v>283</v>
      </c>
      <c r="L38" s="184">
        <v>73602</v>
      </c>
      <c r="M38" s="184">
        <v>1672575</v>
      </c>
      <c r="N38" s="184">
        <v>20157</v>
      </c>
      <c r="O38" s="11"/>
      <c r="Q38" s="11"/>
      <c r="R38" s="11"/>
      <c r="S38" s="11"/>
      <c r="T38" s="86"/>
      <c r="U38" s="86"/>
      <c r="V38" s="86"/>
    </row>
    <row r="39" spans="2:22" ht="14.4" x14ac:dyDescent="0.3">
      <c r="B39" s="9" t="s">
        <v>189</v>
      </c>
      <c r="C39" s="86"/>
      <c r="D39" s="86" t="s">
        <v>161</v>
      </c>
      <c r="E39" s="86" t="s">
        <v>161</v>
      </c>
      <c r="F39" s="86"/>
      <c r="K39" t="s">
        <v>166</v>
      </c>
      <c r="L39" s="184">
        <v>101552</v>
      </c>
      <c r="M39" s="184">
        <v>7945957</v>
      </c>
      <c r="N39" s="184">
        <v>26410</v>
      </c>
      <c r="O39" s="11"/>
      <c r="Q39" s="11"/>
      <c r="R39" s="11"/>
      <c r="S39" s="11"/>
      <c r="T39" s="86"/>
      <c r="U39" s="86"/>
      <c r="V39" s="86"/>
    </row>
    <row r="40" spans="2:22" ht="14.4" x14ac:dyDescent="0.3">
      <c r="B40" s="9" t="s">
        <v>333</v>
      </c>
      <c r="C40" s="86" t="s">
        <v>161</v>
      </c>
      <c r="D40" s="86"/>
      <c r="E40" s="86"/>
      <c r="F40" s="86"/>
      <c r="K40" t="s">
        <v>181</v>
      </c>
      <c r="L40" s="184">
        <v>1796158</v>
      </c>
      <c r="M40" s="184">
        <v>25709080</v>
      </c>
      <c r="N40" s="184">
        <v>27449</v>
      </c>
      <c r="O40" s="11"/>
      <c r="Q40" s="11"/>
      <c r="R40" s="11"/>
      <c r="S40" s="11"/>
      <c r="T40" s="86"/>
      <c r="U40" s="86"/>
      <c r="V40" s="86"/>
    </row>
    <row r="41" spans="2:22" ht="14.4" x14ac:dyDescent="0.3">
      <c r="B41" s="9" t="s">
        <v>274</v>
      </c>
      <c r="C41" s="86" t="s">
        <v>161</v>
      </c>
      <c r="D41" s="86"/>
      <c r="E41" s="86"/>
      <c r="F41" s="86"/>
      <c r="K41" t="s">
        <v>192</v>
      </c>
      <c r="L41" s="184">
        <v>143784</v>
      </c>
      <c r="M41" s="184">
        <v>8060367</v>
      </c>
      <c r="N41" s="184">
        <v>49572</v>
      </c>
      <c r="O41" s="11"/>
      <c r="Q41" s="11"/>
      <c r="R41" s="11"/>
      <c r="S41" s="11"/>
      <c r="T41" s="86"/>
      <c r="U41" s="86"/>
      <c r="V41" s="86"/>
    </row>
    <row r="42" spans="2:22" ht="14.4" x14ac:dyDescent="0.3">
      <c r="B42" s="9" t="s">
        <v>183</v>
      </c>
      <c r="C42" s="183"/>
      <c r="D42" s="183" t="s">
        <v>161</v>
      </c>
      <c r="E42" s="183" t="s">
        <v>161</v>
      </c>
      <c r="F42" s="86"/>
      <c r="K42" t="s">
        <v>179</v>
      </c>
      <c r="L42" s="184">
        <v>238776</v>
      </c>
      <c r="M42" s="184">
        <v>27331628</v>
      </c>
      <c r="N42" s="184">
        <v>86458</v>
      </c>
      <c r="Q42" s="11"/>
      <c r="R42" s="11"/>
      <c r="S42" s="11"/>
      <c r="T42" s="86"/>
      <c r="U42" s="86"/>
      <c r="V42" s="86"/>
    </row>
    <row r="43" spans="2:22" x14ac:dyDescent="0.25">
      <c r="B43" s="60" t="s">
        <v>392</v>
      </c>
      <c r="C43" s="183" t="s">
        <v>161</v>
      </c>
      <c r="D43" s="183"/>
      <c r="E43" s="183"/>
      <c r="F43" s="183"/>
      <c r="Q43" s="11"/>
      <c r="R43" s="11"/>
      <c r="S43" s="11"/>
      <c r="T43" s="86"/>
      <c r="U43" s="86"/>
      <c r="V43" s="86"/>
    </row>
    <row r="44" spans="2:22" x14ac:dyDescent="0.25">
      <c r="B44" s="60" t="s">
        <v>173</v>
      </c>
      <c r="C44" s="183"/>
      <c r="D44" s="183" t="s">
        <v>161</v>
      </c>
      <c r="E44" s="183" t="s">
        <v>161</v>
      </c>
      <c r="F44" s="183"/>
      <c r="L44" s="11"/>
      <c r="M44" s="11"/>
      <c r="N44" s="11"/>
      <c r="O44" s="11"/>
      <c r="Q44" s="11"/>
      <c r="R44" s="11"/>
      <c r="S44" s="11"/>
      <c r="T44" s="86"/>
      <c r="U44" s="86"/>
      <c r="V44" s="86"/>
    </row>
    <row r="45" spans="2:22" x14ac:dyDescent="0.25">
      <c r="B45" s="9" t="s">
        <v>284</v>
      </c>
      <c r="C45" s="86" t="s">
        <v>161</v>
      </c>
      <c r="D45" s="86"/>
      <c r="E45" s="86"/>
      <c r="F45" s="183"/>
      <c r="L45" s="11"/>
      <c r="M45" s="11"/>
      <c r="N45" s="11"/>
      <c r="O45" s="11"/>
      <c r="Q45" s="11"/>
      <c r="R45" s="11"/>
      <c r="S45" s="11"/>
      <c r="T45" s="86"/>
      <c r="U45" s="86"/>
      <c r="V45" s="86"/>
    </row>
    <row r="46" spans="2:22" x14ac:dyDescent="0.25">
      <c r="B46" s="9" t="s">
        <v>190</v>
      </c>
      <c r="C46" s="86" t="s">
        <v>161</v>
      </c>
      <c r="D46" s="86" t="s">
        <v>161</v>
      </c>
      <c r="E46" s="86" t="s">
        <v>161</v>
      </c>
      <c r="F46" s="183"/>
      <c r="M46" s="11"/>
      <c r="Q46" s="11"/>
      <c r="R46" s="11"/>
      <c r="S46" s="11"/>
      <c r="T46" s="86"/>
      <c r="U46" s="86"/>
      <c r="V46" s="86"/>
    </row>
    <row r="47" spans="2:22" x14ac:dyDescent="0.25">
      <c r="C47" s="86"/>
      <c r="D47" s="86"/>
      <c r="E47" s="86"/>
      <c r="F47" s="60"/>
      <c r="L47" s="11"/>
      <c r="M47" s="11"/>
      <c r="N47" s="11"/>
      <c r="O47" s="11"/>
      <c r="T47" s="86"/>
      <c r="U47" s="86"/>
      <c r="V47" s="86"/>
    </row>
    <row r="48" spans="2:22" x14ac:dyDescent="0.25">
      <c r="C48" s="86"/>
      <c r="D48" s="86"/>
      <c r="E48" s="86"/>
      <c r="F48" s="60"/>
      <c r="L48" s="11"/>
      <c r="M48" s="11"/>
      <c r="N48" s="11"/>
      <c r="O48" s="11"/>
      <c r="T48" s="86"/>
      <c r="U48" s="86"/>
      <c r="V48" s="86"/>
    </row>
    <row r="49" spans="3:22" x14ac:dyDescent="0.25">
      <c r="C49" s="86"/>
      <c r="D49" s="86"/>
      <c r="E49" s="86"/>
      <c r="F49" s="60"/>
      <c r="Q49" s="11"/>
      <c r="R49" s="11"/>
      <c r="S49" s="11"/>
      <c r="T49" s="86"/>
      <c r="U49" s="86"/>
      <c r="V49" s="86"/>
    </row>
    <row r="50" spans="3:22" x14ac:dyDescent="0.25">
      <c r="C50" s="86"/>
      <c r="D50" s="86"/>
      <c r="E50" s="86"/>
      <c r="F50" s="60"/>
      <c r="Q50" s="11"/>
      <c r="R50" s="11"/>
      <c r="S50" s="11"/>
      <c r="T50" s="86"/>
      <c r="U50" s="86"/>
      <c r="V50" s="86"/>
    </row>
    <row r="51" spans="3:22" x14ac:dyDescent="0.25">
      <c r="C51" s="86"/>
      <c r="D51" s="86"/>
      <c r="E51" s="86"/>
      <c r="F51" s="86"/>
      <c r="Q51" s="11"/>
      <c r="R51" s="11"/>
      <c r="S51" s="11"/>
      <c r="T51" s="86"/>
      <c r="U51" s="86"/>
      <c r="V51" s="86"/>
    </row>
    <row r="52" spans="3:22" x14ac:dyDescent="0.25">
      <c r="C52" s="86"/>
      <c r="D52" s="86"/>
      <c r="E52" s="86"/>
      <c r="F52" s="86"/>
      <c r="Q52" s="11"/>
      <c r="R52" s="11"/>
      <c r="S52" s="11"/>
      <c r="T52" s="86"/>
      <c r="U52" s="86"/>
      <c r="V52" s="86"/>
    </row>
    <row r="53" spans="3:22" x14ac:dyDescent="0.25">
      <c r="C53" s="86"/>
      <c r="D53" s="86"/>
      <c r="E53" s="86"/>
      <c r="F53" s="86"/>
      <c r="Q53" s="11"/>
      <c r="R53" s="11"/>
      <c r="S53" s="11"/>
      <c r="T53" s="86"/>
      <c r="U53" s="86"/>
      <c r="V53" s="86"/>
    </row>
    <row r="54" spans="3:22" x14ac:dyDescent="0.25">
      <c r="C54" s="86"/>
      <c r="D54" s="86"/>
      <c r="E54" s="86"/>
      <c r="F54" s="86"/>
      <c r="Q54" s="11"/>
      <c r="R54" s="11"/>
      <c r="S54" s="11"/>
      <c r="T54" s="86"/>
      <c r="U54" s="86"/>
      <c r="V54" s="86"/>
    </row>
    <row r="55" spans="3:22" x14ac:dyDescent="0.25">
      <c r="C55" s="86"/>
      <c r="D55" s="86"/>
      <c r="E55" s="86"/>
      <c r="F55" s="86"/>
      <c r="Q55" s="11"/>
      <c r="R55" s="11"/>
      <c r="S55" s="11"/>
      <c r="T55" s="86"/>
      <c r="U55" s="86"/>
      <c r="V55" s="86"/>
    </row>
    <row r="56" spans="3:22" x14ac:dyDescent="0.25">
      <c r="C56" s="86"/>
      <c r="D56" s="86"/>
      <c r="E56" s="86"/>
      <c r="F56" s="86"/>
      <c r="V56" s="86"/>
    </row>
    <row r="57" spans="3:22" x14ac:dyDescent="0.25">
      <c r="C57" s="86"/>
      <c r="D57" s="86"/>
      <c r="E57" s="86"/>
      <c r="F57" s="86"/>
      <c r="V57" s="86"/>
    </row>
    <row r="58" spans="3:22" x14ac:dyDescent="0.25">
      <c r="C58" s="86"/>
      <c r="D58" s="86"/>
      <c r="E58" s="86"/>
      <c r="F58" s="86"/>
    </row>
  </sheetData>
  <sheetProtection algorithmName="SHA-512" hashValue="AESPmJQiGl3/KLjJhHO1ZAQBLB97cxS0/9oMQmNtnPILD+AXpG9AZZzj+YucMdoD9WM4j21uWk3G2AMzPRMIIg==" saltValue="hkQ8Sd/AhdtlnWKhzZYQgA==" spinCount="100000" sheet="1" objects="1" scenarios="1"/>
  <sortState ref="B32:F46">
    <sortCondition ref="B32"/>
  </sortState>
  <mergeCells count="3">
    <mergeCell ref="B5:F5"/>
    <mergeCell ref="B6:F6"/>
    <mergeCell ref="K4:N4"/>
  </mergeCells>
  <pageMargins left="0.7" right="0.7" top="0.75" bottom="0.75" header="0.3" footer="0.3"/>
  <pageSetup scale="44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Appendix B-135 2019</vt:lpstr>
      <vt:lpstr>2019 Regression</vt:lpstr>
      <vt:lpstr>Revised 2020 Regression</vt:lpstr>
      <vt:lpstr>Appendix C-135 2019</vt:lpstr>
      <vt:lpstr>Appendix D-135 2019</vt:lpstr>
      <vt:lpstr>Appendix D-2-135 2019</vt:lpstr>
      <vt:lpstr>Appendix E-135 2019</vt:lpstr>
      <vt:lpstr>Appendix F-135 2019</vt:lpstr>
      <vt:lpstr>Appendix G 2019</vt:lpstr>
      <vt:lpstr>2019 Circuity Table</vt:lpstr>
      <vt:lpstr>2019Mainline Deps for Exclusion</vt:lpstr>
      <vt:lpstr>'2019Mainline Deps for Exclusion'!Extract</vt:lpstr>
      <vt:lpstr>'Appendix B-135 2019'!Print_Area</vt:lpstr>
      <vt:lpstr>'Appendix E-135 2019'!Print_Area</vt:lpstr>
      <vt:lpstr>'Appendix D-135 2019'!Print_Titles</vt:lpstr>
      <vt:lpstr>'Appendix D-2-135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2020-11-18T16:09:27Z</dcterms:modified>
</cp:coreProperties>
</file>