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workbookProtection workbookAlgorithmName="SHA-512" workbookHashValue="gOSg8yUFXvv7w5fUv9PtaQP7Jmd+727nLvqgNYsyRWkTy81cHN6yqtvLEEqMpCVdzJXxE6WQH/sKWmwG7kHtLQ==" workbookSaltValue="GBDeTINCPPLe9tnNxl9gVg==" workbookSpinCount="100000" lockStructure="1"/>
  <bookViews>
    <workbookView xWindow="240" yWindow="228" windowWidth="14808" windowHeight="7896" tabRatio="932" firstSheet="1"/>
  </bookViews>
  <sheets>
    <sheet name="Appendix Q TERM 2018" sheetId="34" r:id="rId1"/>
    <sheet name="Appendix R TERM 2018" sheetId="33" r:id="rId2"/>
    <sheet name="2018 Regression" sheetId="42" state="hidden" r:id="rId3"/>
    <sheet name="Appendix S TERM 2018" sheetId="31" r:id="rId4"/>
    <sheet name="Appendix T TERM 2018" sheetId="30" r:id="rId5"/>
    <sheet name="Appendix U TERM 2018" sheetId="29" r:id="rId6"/>
    <sheet name="Deps Performed YE3Q2018" sheetId="28" r:id="rId7"/>
    <sheet name="Directs YE3Q2018" sheetId="37" r:id="rId8"/>
    <sheet name="Indirects YE3Q2018" sheetId="38" r:id="rId9"/>
  </sheets>
  <definedNames>
    <definedName name="_xlnm.Print_Area" localSheetId="1">'Appendix R TERM 2018'!$B$2:$N$30</definedName>
    <definedName name="_xlnm.Print_Area" localSheetId="5">'Appendix U TERM 2018'!$A$1:$N$71</definedName>
    <definedName name="_xlnm.Print_Area" localSheetId="6">'Deps Performed YE3Q2018'!#REF!</definedName>
    <definedName name="_xlnm.Print_Titles" localSheetId="5">'Appendix U TERM 2018'!$1:$4</definedName>
    <definedName name="_xlnm.Print_Titles" localSheetId="7">'Directs YE3Q2018'!$1:$2</definedName>
    <definedName name="_xlnm.Print_Titles" localSheetId="8">'Indirects YE3Q2018'!$1:$2</definedName>
  </definedNames>
  <calcPr calcId="171027" fullPrecision="0"/>
</workbook>
</file>

<file path=xl/calcChain.xml><?xml version="1.0" encoding="utf-8"?>
<calcChain xmlns="http://schemas.openxmlformats.org/spreadsheetml/2006/main">
  <c r="H12" i="31" l="1"/>
  <c r="D12" i="31" l="1"/>
  <c r="D13" i="31"/>
  <c r="D14" i="31"/>
  <c r="D15" i="31"/>
  <c r="D16" i="31"/>
  <c r="D17" i="31"/>
  <c r="D18" i="31"/>
  <c r="D19" i="31"/>
  <c r="D20" i="31"/>
  <c r="N17" i="29" l="1"/>
  <c r="L17" i="29"/>
  <c r="N16" i="29"/>
  <c r="N15" i="29"/>
  <c r="G20" i="30"/>
  <c r="J20" i="30" s="1"/>
  <c r="K20" i="30" s="1"/>
  <c r="G30" i="30"/>
  <c r="J30" i="30" s="1"/>
  <c r="K30" i="30" s="1"/>
  <c r="L30" i="30" s="1"/>
  <c r="N30" i="30" s="1"/>
  <c r="G23" i="30"/>
  <c r="J23" i="30" s="1"/>
  <c r="K23" i="30" s="1"/>
  <c r="L23" i="30" s="1"/>
  <c r="L24" i="30" s="1"/>
  <c r="N24" i="30" s="1"/>
  <c r="N23" i="30" l="1"/>
  <c r="N36" i="29" l="1"/>
  <c r="M31" i="30" l="1"/>
  <c r="N48" i="29"/>
  <c r="N47" i="29"/>
  <c r="N46" i="29"/>
  <c r="N37" i="29"/>
  <c r="N38" i="29" s="1"/>
  <c r="N31" i="29"/>
  <c r="N12" i="29" l="1"/>
  <c r="N11" i="29"/>
  <c r="N10" i="29"/>
  <c r="N9" i="29"/>
  <c r="N8" i="29"/>
  <c r="G48" i="29"/>
  <c r="G47" i="29"/>
  <c r="G46" i="29"/>
  <c r="G45" i="29"/>
  <c r="G33" i="29"/>
  <c r="G14" i="30" l="1"/>
  <c r="J14" i="30" s="1"/>
  <c r="K14" i="30" s="1"/>
  <c r="L14" i="30" s="1"/>
  <c r="N14" i="30" s="1"/>
  <c r="G21" i="31" l="1"/>
  <c r="D21" i="31"/>
  <c r="G20" i="31" l="1"/>
  <c r="G19" i="31"/>
  <c r="G18" i="31"/>
  <c r="G17" i="31"/>
  <c r="G16" i="31"/>
  <c r="G15" i="31"/>
  <c r="G14" i="31"/>
  <c r="G13" i="31"/>
  <c r="G12" i="31"/>
  <c r="G29" i="30"/>
  <c r="J29" i="30" s="1"/>
  <c r="K29" i="30" s="1"/>
  <c r="L29" i="30" s="1"/>
  <c r="G28" i="30"/>
  <c r="J28" i="30" s="1"/>
  <c r="K28" i="30" s="1"/>
  <c r="L28" i="30" s="1"/>
  <c r="G27" i="30"/>
  <c r="J27" i="30" s="1"/>
  <c r="K27" i="30" s="1"/>
  <c r="L27" i="30" s="1"/>
  <c r="G26" i="30"/>
  <c r="J26" i="30" s="1"/>
  <c r="K26" i="30" s="1"/>
  <c r="L26" i="30" s="1"/>
  <c r="G25" i="30"/>
  <c r="J25" i="30" s="1"/>
  <c r="K25" i="30" s="1"/>
  <c r="L25" i="30" s="1"/>
  <c r="E43" i="29"/>
  <c r="G38" i="29"/>
  <c r="G15" i="30" l="1"/>
  <c r="J15" i="30" s="1"/>
  <c r="G22" i="30"/>
  <c r="J22" i="30" s="1"/>
  <c r="G13" i="30"/>
  <c r="G19" i="30"/>
  <c r="G21" i="30"/>
  <c r="G16" i="30"/>
  <c r="G17" i="30"/>
  <c r="G18" i="30"/>
  <c r="G18" i="33"/>
  <c r="I18" i="33" s="1"/>
  <c r="N25" i="30"/>
  <c r="N26" i="30"/>
  <c r="N29" i="30"/>
  <c r="N27" i="30"/>
  <c r="N28" i="30"/>
  <c r="K18" i="33" l="1"/>
  <c r="M18" i="33" s="1"/>
  <c r="D13" i="34" s="1"/>
  <c r="F13" i="34" s="1"/>
  <c r="J13" i="34" s="1"/>
  <c r="J17" i="30"/>
  <c r="J19" i="30"/>
  <c r="J16" i="30"/>
  <c r="J21" i="30"/>
  <c r="J13" i="30"/>
  <c r="K22" i="30"/>
  <c r="L22" i="30" s="1"/>
  <c r="J18" i="30"/>
  <c r="K15" i="30"/>
  <c r="L15" i="30" s="1"/>
  <c r="N15" i="30" l="1"/>
  <c r="K13" i="30"/>
  <c r="L13" i="30" s="1"/>
  <c r="K19" i="30"/>
  <c r="L19" i="30" s="1"/>
  <c r="K18" i="30"/>
  <c r="L18" i="30" s="1"/>
  <c r="K21" i="30"/>
  <c r="L21" i="30" s="1"/>
  <c r="K16" i="30"/>
  <c r="L16" i="30" s="1"/>
  <c r="K17" i="30"/>
  <c r="L17" i="30" s="1"/>
  <c r="N22" i="30"/>
  <c r="L64" i="29"/>
  <c r="N63" i="29"/>
  <c r="N62" i="29"/>
  <c r="N61" i="29"/>
  <c r="N60" i="29"/>
  <c r="N59" i="29"/>
  <c r="L57" i="29"/>
  <c r="N56" i="29"/>
  <c r="L53" i="29"/>
  <c r="N52" i="29"/>
  <c r="N51" i="29"/>
  <c r="L49" i="29"/>
  <c r="L44" i="29"/>
  <c r="N43" i="29"/>
  <c r="N42" i="29"/>
  <c r="N40" i="29"/>
  <c r="L34" i="29"/>
  <c r="N33" i="29"/>
  <c r="N32" i="29"/>
  <c r="N30" i="29"/>
  <c r="N29" i="29"/>
  <c r="N26" i="29"/>
  <c r="N24" i="29"/>
  <c r="N23" i="29"/>
  <c r="L21" i="29"/>
  <c r="N20" i="29"/>
  <c r="N19" i="29"/>
  <c r="L13" i="29"/>
  <c r="N7" i="29"/>
  <c r="E56" i="29"/>
  <c r="G55" i="29"/>
  <c r="G54" i="29"/>
  <c r="G53" i="29"/>
  <c r="G52" i="29"/>
  <c r="G51" i="29"/>
  <c r="E49" i="29"/>
  <c r="G42" i="29"/>
  <c r="G41" i="29"/>
  <c r="G40" i="29"/>
  <c r="G39" i="29"/>
  <c r="E35" i="29"/>
  <c r="G34" i="29"/>
  <c r="G32" i="29"/>
  <c r="G31" i="29"/>
  <c r="G30" i="29"/>
  <c r="G29" i="29"/>
  <c r="G28" i="29"/>
  <c r="E26" i="29"/>
  <c r="G25" i="29"/>
  <c r="G24" i="29"/>
  <c r="G23" i="29"/>
  <c r="G22" i="29"/>
  <c r="G21" i="29"/>
  <c r="G20" i="29"/>
  <c r="E18" i="29"/>
  <c r="G17" i="29"/>
  <c r="G16" i="29"/>
  <c r="G15" i="29"/>
  <c r="G14" i="29"/>
  <c r="G13" i="29"/>
  <c r="G12" i="29"/>
  <c r="E10" i="29"/>
  <c r="G9" i="29"/>
  <c r="G8" i="29"/>
  <c r="G7" i="29"/>
  <c r="N16" i="30" l="1"/>
  <c r="N21" i="30"/>
  <c r="L31" i="30"/>
  <c r="N19" i="30"/>
  <c r="N18" i="30"/>
  <c r="N13" i="30"/>
  <c r="N17" i="30"/>
  <c r="N21" i="29"/>
  <c r="N64" i="29"/>
  <c r="N53" i="29"/>
  <c r="G10" i="29"/>
  <c r="G43" i="29"/>
  <c r="G56" i="29"/>
  <c r="L25" i="29"/>
  <c r="L27" i="29" s="1"/>
  <c r="G18" i="29"/>
  <c r="N44" i="29"/>
  <c r="N13" i="29"/>
  <c r="N49" i="29"/>
  <c r="G49" i="29"/>
  <c r="N34" i="29"/>
  <c r="N57" i="29"/>
  <c r="G35" i="29"/>
  <c r="G26" i="29"/>
  <c r="N25" i="29"/>
  <c r="N27" i="29" s="1"/>
  <c r="N31" i="30" l="1"/>
</calcChain>
</file>

<file path=xl/sharedStrings.xml><?xml version="1.0" encoding="utf-8"?>
<sst xmlns="http://schemas.openxmlformats.org/spreadsheetml/2006/main" count="596" uniqueCount="257">
  <si>
    <t>Bering</t>
  </si>
  <si>
    <t>Hageland</t>
  </si>
  <si>
    <t>Iliamna</t>
  </si>
  <si>
    <t>Pacific</t>
  </si>
  <si>
    <t>Smokey</t>
  </si>
  <si>
    <t>Spernak</t>
  </si>
  <si>
    <t>Wright</t>
  </si>
  <si>
    <t>Indirects</t>
  </si>
  <si>
    <t>Operating</t>
  </si>
  <si>
    <t>Departure</t>
  </si>
  <si>
    <t>Capacity</t>
  </si>
  <si>
    <t>Oper. Less</t>
  </si>
  <si>
    <t>Carrier</t>
  </si>
  <si>
    <t>-1-</t>
  </si>
  <si>
    <t>-2-</t>
  </si>
  <si>
    <t>-3-</t>
  </si>
  <si>
    <t>-4-</t>
  </si>
  <si>
    <t>-5-</t>
  </si>
  <si>
    <t>-6-</t>
  </si>
  <si>
    <t>-7-</t>
  </si>
  <si>
    <t>#3 less #4</t>
  </si>
  <si>
    <t>#1 plus #2</t>
  </si>
  <si>
    <t>Markup</t>
  </si>
  <si>
    <t>-8-</t>
  </si>
  <si>
    <t>Adjusted</t>
  </si>
  <si>
    <t>#5 x #7</t>
  </si>
  <si>
    <t>Total</t>
  </si>
  <si>
    <t>.</t>
  </si>
  <si>
    <t>Wtd. Deps.</t>
  </si>
  <si>
    <t>$/Dep.</t>
  </si>
  <si>
    <t>Wtd.</t>
  </si>
  <si>
    <t>-9-</t>
  </si>
  <si>
    <t>-10-</t>
  </si>
  <si>
    <t>#4 ÷ #6</t>
  </si>
  <si>
    <t>Terminal</t>
  </si>
  <si>
    <t>2-Ltr.</t>
  </si>
  <si>
    <t>A/C</t>
  </si>
  <si>
    <t>Deps.</t>
  </si>
  <si>
    <t>GTOW</t>
  </si>
  <si>
    <t>Wtd. Deps</t>
  </si>
  <si>
    <t>40-Mile Air</t>
  </si>
  <si>
    <t>Q5</t>
  </si>
  <si>
    <t>X4</t>
  </si>
  <si>
    <t>J5</t>
  </si>
  <si>
    <t>7S</t>
  </si>
  <si>
    <t>Bering Air Inc.</t>
  </si>
  <si>
    <t>8E</t>
  </si>
  <si>
    <t>7H</t>
  </si>
  <si>
    <t>Grant Aviation</t>
  </si>
  <si>
    <t>GV</t>
  </si>
  <si>
    <t>H6</t>
  </si>
  <si>
    <t>Iliamna Air Taxi</t>
  </si>
  <si>
    <t>V8</t>
  </si>
  <si>
    <t>Island Air Service</t>
  </si>
  <si>
    <t>2O</t>
  </si>
  <si>
    <t>Pacific Airways, Inc.</t>
  </si>
  <si>
    <t>3F</t>
  </si>
  <si>
    <t>KS</t>
  </si>
  <si>
    <t>PM Air, LLC</t>
  </si>
  <si>
    <t>Z3</t>
  </si>
  <si>
    <t>2E</t>
  </si>
  <si>
    <t>Spernak Airways Inc.</t>
  </si>
  <si>
    <t>SNK</t>
  </si>
  <si>
    <t>Tanana Air Service</t>
  </si>
  <si>
    <t>4E</t>
  </si>
  <si>
    <t>K3</t>
  </si>
  <si>
    <t>4W</t>
  </si>
  <si>
    <t>8V</t>
  </si>
  <si>
    <t xml:space="preserve">Air Excursion </t>
  </si>
  <si>
    <t xml:space="preserve">PenAir </t>
  </si>
  <si>
    <t>Actual Y</t>
  </si>
  <si>
    <t>Natural Log</t>
  </si>
  <si>
    <t>Predicted Y</t>
  </si>
  <si>
    <t>Regression Statistics</t>
  </si>
  <si>
    <t>Multiple R</t>
  </si>
  <si>
    <t>R Square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</si>
  <si>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</si>
  <si>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</si>
  <si>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</si>
  <si>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</si>
  <si>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</si>
  <si>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</si>
  <si>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</si>
  <si>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</si>
  <si>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</si>
  <si>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</si>
  <si>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</si>
  <si>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</si>
  <si>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</si>
  <si>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</si>
  <si>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</si>
  <si>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Residuals</t>
  </si>
  <si>
    <t>Predicted</t>
  </si>
  <si>
    <t>Increase</t>
  </si>
  <si>
    <t>Page 1 of 2</t>
  </si>
  <si>
    <t>Page 2 of 2</t>
  </si>
  <si>
    <t>INTRA-ALASKA MAIL CLASS RATES COST ADJUSTMENT FACTORS</t>
  </si>
  <si>
    <t>Unit Cost</t>
  </si>
  <si>
    <t>Per Wtd. Dep.</t>
  </si>
  <si>
    <t>Base Year</t>
  </si>
  <si>
    <t xml:space="preserve">Ended </t>
  </si>
  <si>
    <t xml:space="preserve">Average Annual </t>
  </si>
  <si>
    <t xml:space="preserve">Change </t>
  </si>
  <si>
    <t>Midpoint to</t>
  </si>
  <si>
    <t>Midpoint</t>
  </si>
  <si>
    <t>Change</t>
  </si>
  <si>
    <t>Estimated</t>
  </si>
  <si>
    <t>Unit Cost at</t>
  </si>
  <si>
    <t>Base Year to</t>
  </si>
  <si>
    <t>1/</t>
  </si>
  <si>
    <t>2/</t>
  </si>
  <si>
    <t>3/</t>
  </si>
  <si>
    <t>4/</t>
  </si>
  <si>
    <t>5/</t>
  </si>
  <si>
    <t>6/</t>
  </si>
  <si>
    <t>1/ Attachment D, Appendix D, Order 2007-12-19.</t>
  </si>
  <si>
    <t>Rates</t>
  </si>
  <si>
    <t>Adjustment</t>
  </si>
  <si>
    <t>Factors</t>
  </si>
  <si>
    <t>Proposed</t>
  </si>
  <si>
    <t>Final Rates</t>
  </si>
  <si>
    <t>Current Rate,</t>
  </si>
  <si>
    <t xml:space="preserve">Change from </t>
  </si>
  <si>
    <t>Prior Rate</t>
  </si>
  <si>
    <t>3/ Column (1) increased by Column (2).</t>
  </si>
  <si>
    <t xml:space="preserve">4/ Reflects the fact that from the mid-point of the reporting period to the mid-point of the prospective rate is </t>
  </si>
  <si>
    <t>Al. Seaplane</t>
  </si>
  <si>
    <t xml:space="preserve">Grant </t>
  </si>
  <si>
    <t>t Stat</t>
  </si>
  <si>
    <t>PenAir Adj. 1/</t>
  </si>
  <si>
    <t>PenAir, Bush</t>
  </si>
  <si>
    <t>PenAir, Total</t>
  </si>
  <si>
    <t>PenAir, Bush, Subtotal</t>
  </si>
  <si>
    <t>PenAir, Mainline, Outside AK</t>
  </si>
  <si>
    <t>40-Mile Air, Total</t>
  </si>
  <si>
    <t>Air Excursion</t>
  </si>
  <si>
    <t>Air Excursion, Total</t>
  </si>
  <si>
    <t xml:space="preserve">Alaska Seaplane </t>
  </si>
  <si>
    <t>Alaska Seaplane, Total</t>
  </si>
  <si>
    <t>Bering, Total</t>
  </si>
  <si>
    <t>Grant, Total</t>
  </si>
  <si>
    <t>Hageland, Total</t>
  </si>
  <si>
    <t>Iliamna, Total</t>
  </si>
  <si>
    <t>Pacific, Total</t>
  </si>
  <si>
    <t>Wright, Total</t>
  </si>
  <si>
    <t>Hageland Aviation</t>
  </si>
  <si>
    <t>Warbelow, Total</t>
  </si>
  <si>
    <t>Smokey Bay, Total</t>
  </si>
  <si>
    <t>Spernak, Total</t>
  </si>
  <si>
    <t>Tanana, Total</t>
  </si>
  <si>
    <t xml:space="preserve">Wright Air </t>
  </si>
  <si>
    <t>Total -- Reflects only the adjusted amount.</t>
  </si>
  <si>
    <t>Standard Error</t>
  </si>
  <si>
    <t>Change 2004</t>
  </si>
  <si>
    <t>Arctic Transportation</t>
  </si>
  <si>
    <t>Warbelow</t>
  </si>
  <si>
    <t>Adjusted R Square</t>
  </si>
  <si>
    <t>Exp Flight Attendants</t>
  </si>
  <si>
    <t>Exp Traffic</t>
  </si>
  <si>
    <t>Exp Departure Station</t>
  </si>
  <si>
    <t>Exp Capacity Admin</t>
  </si>
  <si>
    <t>Exp Transport</t>
  </si>
  <si>
    <t>Air Excursions LLC</t>
  </si>
  <si>
    <t>Alaska Central Express</t>
  </si>
  <si>
    <t>KO</t>
  </si>
  <si>
    <t>Era Aviation</t>
  </si>
  <si>
    <t>Frontier Flying Service</t>
  </si>
  <si>
    <t>2F</t>
  </si>
  <si>
    <t>Hageland Aviation Service</t>
  </si>
  <si>
    <t>Kalinin Aviation LLC d/b/a Alaska Seaplanes</t>
  </si>
  <si>
    <t>Katmai Air</t>
  </si>
  <si>
    <t>KAT</t>
  </si>
  <si>
    <t>Peninsula Airways Inc.</t>
  </si>
  <si>
    <t>Scott Air LLC dba Island Air Express</t>
  </si>
  <si>
    <t>Smokey Bay Air Inc.</t>
  </si>
  <si>
    <t>Venture Travel LLC d/b/a Taquan Air Service</t>
  </si>
  <si>
    <t>Wright Air Service</t>
  </si>
  <si>
    <t>Exp Pilot Copilot</t>
  </si>
  <si>
    <t>Exp Fuel Oil</t>
  </si>
  <si>
    <t>Exp Hull Ins</t>
  </si>
  <si>
    <t>Exp Third Party Liab Ins</t>
  </si>
  <si>
    <t>Exp Pax Liab Ins</t>
  </si>
  <si>
    <t>Exp Maintenance</t>
  </si>
  <si>
    <t>Exp Depreciation</t>
  </si>
  <si>
    <t>Fuel Issued</t>
  </si>
  <si>
    <t>Blk Hours</t>
  </si>
  <si>
    <t>T510 Rdperformed</t>
  </si>
  <si>
    <t>Island Air Svc.</t>
  </si>
  <si>
    <t>Scott Air d/b/a Island Air Expr.</t>
  </si>
  <si>
    <t>I4</t>
  </si>
  <si>
    <t>Sum Direct Costs</t>
  </si>
  <si>
    <t>Island Air Exp.</t>
  </si>
  <si>
    <t>Appendix Q</t>
  </si>
  <si>
    <t>Appendix R</t>
  </si>
  <si>
    <t>Appendix S</t>
  </si>
  <si>
    <t>Appendix T</t>
  </si>
  <si>
    <t>1/ Reflects a pro rata portion of intra-Alaska bush weighted departures from Appendix T.</t>
  </si>
  <si>
    <t>Appendix U</t>
  </si>
  <si>
    <t xml:space="preserve">3/ See "predicted annual increase" in Appendix S, Page 1 of 2. </t>
  </si>
  <si>
    <t>2/ Appendix T to this Order, Column 10.</t>
  </si>
  <si>
    <t>Taquan</t>
  </si>
  <si>
    <t>Taquan, Total</t>
  </si>
  <si>
    <t>SUMMARY OUTPUT</t>
  </si>
  <si>
    <t>Lower 95.0%</t>
  </si>
  <si>
    <t>Upper 95.0%</t>
  </si>
  <si>
    <t>RESIDUAL OUTPUT</t>
  </si>
  <si>
    <t>Observation</t>
  </si>
  <si>
    <t>Ind. minus Transport</t>
  </si>
  <si>
    <t>Corvus</t>
  </si>
  <si>
    <t>Alaska Seaplanes</t>
  </si>
  <si>
    <t>Taquan Air Service</t>
  </si>
  <si>
    <t>Island Air Express</t>
  </si>
  <si>
    <t>Carrier Name</t>
  </si>
  <si>
    <t>Car. Code</t>
  </si>
  <si>
    <t>Ryan Air</t>
  </si>
  <si>
    <t>ACTYPE</t>
  </si>
  <si>
    <t>Ellis Air Taxi Inc.</t>
  </si>
  <si>
    <t>ELL</t>
  </si>
  <si>
    <t>5V</t>
  </si>
  <si>
    <t>Everts Air Alaska and Everts Air Cargo</t>
  </si>
  <si>
    <t>CarCode</t>
  </si>
  <si>
    <t>YE 3Q2018 Departures Performed</t>
  </si>
  <si>
    <r>
      <t xml:space="preserve">Year Ended September 30, </t>
    </r>
    <r>
      <rPr>
        <u/>
        <sz val="11"/>
        <color rgb="FFFF0000"/>
        <rFont val="Times New Roman"/>
        <family val="1"/>
      </rPr>
      <t>2018</t>
    </r>
  </si>
  <si>
    <t>Ryan Air, Total</t>
  </si>
  <si>
    <t>Corvus Airlines</t>
  </si>
  <si>
    <t>INDIRECT EXPENSES FOR YE3Q2018</t>
  </si>
  <si>
    <t xml:space="preserve">Source: </t>
  </si>
  <si>
    <t>Terminal Direct &amp; Indirect Costs 06272019.bqy</t>
  </si>
  <si>
    <t>DIRECT AK COSTS Query</t>
  </si>
  <si>
    <t>(Ensure that under Aircraft Config if part of the query, is removed so that wheeled AND seaplane expenses are reported)</t>
  </si>
  <si>
    <t>INDIRECT AK COSTS Query</t>
  </si>
  <si>
    <r>
      <t xml:space="preserve">Schedule F-2 Expenses, Year Ended September 30, </t>
    </r>
    <r>
      <rPr>
        <sz val="11"/>
        <color rgb="FFFF0000"/>
        <rFont val="Times New Roman"/>
        <family val="1"/>
      </rPr>
      <t>2018</t>
    </r>
  </si>
  <si>
    <t>Island Air Service, Total</t>
  </si>
  <si>
    <t>Island Air Express, Total</t>
  </si>
  <si>
    <t>YE 6/30/08</t>
  </si>
  <si>
    <t>for a 12-month period.</t>
  </si>
  <si>
    <t>Essential Air Service carriers such as Ellis Air Taxi, Ward Air, and Harris Air do not submit financial data to the Department, therefore are not included)</t>
  </si>
  <si>
    <r>
      <t xml:space="preserve">Order </t>
    </r>
    <r>
      <rPr>
        <u/>
        <sz val="11"/>
        <color rgb="FFFF0000"/>
        <rFont val="Times New Roman"/>
        <family val="1"/>
      </rPr>
      <t>2019-5-17</t>
    </r>
  </si>
  <si>
    <r>
      <t xml:space="preserve">Determination of Terminal Rate, Rate per Revenue Ton Enplaned, YE </t>
    </r>
    <r>
      <rPr>
        <sz val="11"/>
        <color rgb="FFFF0000"/>
        <rFont val="Times New Roman"/>
        <family val="1"/>
      </rPr>
      <t>9-30-18</t>
    </r>
  </si>
  <si>
    <t>(Internal Note: carrier list is updated to match all carriers in 1% eligibility list, regardless if they meet the eligibility threshold for inclusion in the linehaul ratemaking)</t>
  </si>
  <si>
    <r>
      <t xml:space="preserve">2 years.  </t>
    </r>
    <r>
      <rPr>
        <sz val="11"/>
        <color rgb="FFFF0000"/>
        <rFont val="Times New Roman"/>
        <family val="1"/>
      </rPr>
      <t>1.0652 x 1.0652 = 1.1347</t>
    </r>
    <r>
      <rPr>
        <sz val="11"/>
        <color theme="1"/>
        <rFont val="Times New Roman"/>
        <family val="1"/>
      </rPr>
      <t xml:space="preserve">, where </t>
    </r>
    <r>
      <rPr>
        <sz val="11"/>
        <color rgb="FFFF0000"/>
        <rFont val="Times New Roman"/>
        <family val="1"/>
      </rPr>
      <t>0.0652</t>
    </r>
    <r>
      <rPr>
        <sz val="11"/>
        <color theme="1"/>
        <rFont val="Times New Roman"/>
        <family val="1"/>
      </rPr>
      <t xml:space="preserve"> is the average annual unit cost increase projected </t>
    </r>
  </si>
  <si>
    <r>
      <t xml:space="preserve">5/ </t>
    </r>
    <r>
      <rPr>
        <sz val="11"/>
        <color rgb="FFFF0000"/>
        <rFont val="Times New Roman"/>
        <family val="1"/>
      </rPr>
      <t>$19.55</t>
    </r>
    <r>
      <rPr>
        <sz val="11"/>
        <color theme="1"/>
        <rFont val="Times New Roman"/>
        <family val="1"/>
      </rPr>
      <t xml:space="preserve"> in Column 2 increased by 13.47 percent in Column 4.</t>
    </r>
  </si>
  <si>
    <r>
      <t xml:space="preserve">4/ </t>
    </r>
    <r>
      <rPr>
        <sz val="11"/>
        <color rgb="FFFF0000"/>
        <rFont val="Times New Roman"/>
        <family val="1"/>
      </rPr>
      <t>$1,420.80 ÷ $1,269.66.</t>
    </r>
    <r>
      <rPr>
        <sz val="11"/>
        <color theme="1"/>
        <rFont val="Times New Roman"/>
        <family val="1"/>
      </rPr>
      <t xml:space="preserve">  </t>
    </r>
  </si>
  <si>
    <r>
      <rPr>
        <u/>
        <sz val="11"/>
        <rFont val="Times New Roman"/>
        <family val="1"/>
      </rPr>
      <t>to YE</t>
    </r>
    <r>
      <rPr>
        <u/>
        <sz val="11"/>
        <color rgb="FFFF0000"/>
        <rFont val="Times New Roman"/>
        <family val="1"/>
      </rPr>
      <t xml:space="preserve"> 9/30/18</t>
    </r>
  </si>
  <si>
    <t>YE</t>
  </si>
  <si>
    <t>Percent</t>
  </si>
  <si>
    <r>
      <t xml:space="preserve">6/ </t>
    </r>
    <r>
      <rPr>
        <sz val="11"/>
        <color rgb="FFFF0000"/>
        <rFont val="Times New Roman"/>
        <family val="1"/>
      </rPr>
      <t>$22.18</t>
    </r>
    <r>
      <rPr>
        <sz val="11"/>
        <color theme="1"/>
        <rFont val="Times New Roman"/>
        <family val="1"/>
      </rPr>
      <t xml:space="preserve"> in Column 5 ÷ $9.77 in Column 1, the base year.</t>
    </r>
  </si>
  <si>
    <t>$/RTM</t>
  </si>
  <si>
    <t>EXP(Y)</t>
  </si>
  <si>
    <t>Annual</t>
  </si>
  <si>
    <t>Directs 2/</t>
  </si>
  <si>
    <t>2/ Direct expense excludes passenger liability insurance.</t>
  </si>
  <si>
    <t>1/ Per Order 2005-1-18.</t>
  </si>
  <si>
    <t>2/ See Appendix R, Column 6.</t>
  </si>
  <si>
    <t>Regression Analysis of the Terminal Unit Cost per RTM</t>
  </si>
  <si>
    <t>Year-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</si>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</sst>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.00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8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u val="double"/>
      <sz val="11"/>
      <color theme="1"/>
      <name val="Times New Roman"/>
      <family val="1"/>
    </font>
    <font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/>
    <xf numFmtId="166" fontId="5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/>
    <xf numFmtId="0" fontId="5" fillId="0" borderId="1" xfId="0" applyFont="1" applyBorder="1"/>
    <xf numFmtId="164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0" xfId="0" applyNumberFormat="1" applyFont="1"/>
    <xf numFmtId="14" fontId="4" fillId="0" borderId="0" xfId="0" quotePrefix="1" applyNumberFormat="1" applyFont="1"/>
    <xf numFmtId="3" fontId="5" fillId="0" borderId="0" xfId="0" applyNumberFormat="1" applyFont="1" applyBorder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0" xfId="0" applyFont="1" applyBorder="1"/>
    <xf numFmtId="164" fontId="5" fillId="0" borderId="0" xfId="0" applyNumberFormat="1" applyFont="1" applyBorder="1"/>
    <xf numFmtId="164" fontId="5" fillId="0" borderId="2" xfId="0" applyNumberFormat="1" applyFont="1" applyBorder="1" applyAlignment="1">
      <alignment horizontal="centerContinuous"/>
    </xf>
    <xf numFmtId="164" fontId="5" fillId="0" borderId="0" xfId="0" quotePrefix="1" applyNumberFormat="1" applyFont="1" applyAlignment="1">
      <alignment horizontal="center"/>
    </xf>
    <xf numFmtId="164" fontId="5" fillId="0" borderId="0" xfId="0" quotePrefix="1" applyNumberFormat="1" applyFont="1"/>
    <xf numFmtId="164" fontId="5" fillId="0" borderId="1" xfId="0" applyNumberFormat="1" applyFont="1" applyBorder="1"/>
    <xf numFmtId="10" fontId="5" fillId="0" borderId="0" xfId="0" applyNumberFormat="1" applyFont="1"/>
    <xf numFmtId="10" fontId="5" fillId="0" borderId="2" xfId="0" applyNumberFormat="1" applyFont="1" applyBorder="1" applyAlignment="1">
      <alignment horizontal="centerContinuous"/>
    </xf>
    <xf numFmtId="10" fontId="5" fillId="0" borderId="0" xfId="0" quotePrefix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quotePrefix="1" applyNumberFormat="1" applyFont="1"/>
    <xf numFmtId="10" fontId="5" fillId="0" borderId="0" xfId="0" applyNumberFormat="1" applyFont="1" applyAlignment="1">
      <alignment horizontal="right"/>
    </xf>
    <xf numFmtId="165" fontId="5" fillId="0" borderId="0" xfId="0" applyNumberFormat="1" applyFont="1"/>
    <xf numFmtId="165" fontId="5" fillId="0" borderId="0" xfId="0" applyNumberFormat="1" applyFont="1" applyBorder="1"/>
    <xf numFmtId="165" fontId="6" fillId="0" borderId="0" xfId="0" applyNumberFormat="1" applyFont="1"/>
    <xf numFmtId="165" fontId="7" fillId="0" borderId="0" xfId="0" applyNumberFormat="1" applyFont="1"/>
    <xf numFmtId="164" fontId="6" fillId="2" borderId="0" xfId="0" applyNumberFormat="1" applyFont="1" applyFill="1"/>
    <xf numFmtId="3" fontId="6" fillId="2" borderId="0" xfId="0" applyNumberFormat="1" applyFont="1" applyFill="1"/>
    <xf numFmtId="3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10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Continuous"/>
    </xf>
    <xf numFmtId="14" fontId="8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4" fontId="3" fillId="0" borderId="0" xfId="0" applyNumberFormat="1" applyFont="1"/>
    <xf numFmtId="14" fontId="8" fillId="0" borderId="0" xfId="0" applyNumberFormat="1" applyFont="1"/>
    <xf numFmtId="3" fontId="4" fillId="2" borderId="0" xfId="0" applyNumberFormat="1" applyFont="1" applyFill="1"/>
    <xf numFmtId="0" fontId="1" fillId="0" borderId="0" xfId="0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3" fontId="2" fillId="0" borderId="0" xfId="0" applyNumberFormat="1" applyFont="1" applyFill="1" applyBorder="1" applyAlignment="1">
      <alignment horizontal="centerContinuous"/>
    </xf>
    <xf numFmtId="165" fontId="5" fillId="0" borderId="0" xfId="0" quotePrefix="1" applyNumberFormat="1" applyFont="1" applyBorder="1"/>
    <xf numFmtId="0" fontId="5" fillId="0" borderId="3" xfId="0" applyFont="1" applyFill="1" applyBorder="1" applyAlignment="1"/>
    <xf numFmtId="164" fontId="5" fillId="0" borderId="0" xfId="0" applyNumberFormat="1" applyFont="1" applyAlignment="1"/>
    <xf numFmtId="9" fontId="5" fillId="0" borderId="0" xfId="1" applyNumberFormat="1" applyFont="1"/>
    <xf numFmtId="0" fontId="0" fillId="0" borderId="0" xfId="0" applyFill="1" applyBorder="1" applyAlignment="1"/>
    <xf numFmtId="0" fontId="0" fillId="0" borderId="3" xfId="0" applyFill="1" applyBorder="1" applyAlignment="1"/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5" fillId="0" borderId="3" xfId="0" applyNumberFormat="1" applyFont="1" applyBorder="1"/>
    <xf numFmtId="0" fontId="5" fillId="0" borderId="3" xfId="0" applyFont="1" applyBorder="1"/>
    <xf numFmtId="14" fontId="4" fillId="0" borderId="0" xfId="0" applyNumberFormat="1" applyFont="1"/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14" fontId="5" fillId="0" borderId="3" xfId="0" applyNumberFormat="1" applyFont="1" applyBorder="1" applyAlignment="1">
      <alignment horizontal="left"/>
    </xf>
    <xf numFmtId="10" fontId="5" fillId="0" borderId="0" xfId="0" applyNumberFormat="1" applyFont="1" applyFill="1" applyBorder="1" applyAlignment="1">
      <alignment horizontal="right"/>
    </xf>
    <xf numFmtId="0" fontId="15" fillId="0" borderId="4" xfId="0" applyFont="1" applyFill="1" applyBorder="1" applyAlignment="1">
      <alignment horizontal="centerContinuous"/>
    </xf>
    <xf numFmtId="10" fontId="16" fillId="0" borderId="0" xfId="0" applyNumberFormat="1" applyFo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Unit Terminal Cost per Weighted Departure, 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5966418831792369E-2"/>
                  <c:y val="0.4201767540885129"/>
                </c:manualLayout>
              </c:layout>
              <c:numFmt formatCode="General" sourceLinked="0"/>
            </c:trendlineLbl>
          </c:trendline>
          <c:xVal>
            <c:numRef>
              <c:f>'Appendix S TERM 2018'!$B$12:$B$21</c:f>
              <c:numCache>
                <c:formatCode>m/d/yyyy</c:formatCode>
                <c:ptCount val="10"/>
                <c:pt idx="0">
                  <c:v>39629</c:v>
                </c:pt>
                <c:pt idx="1">
                  <c:v>39994</c:v>
                </c:pt>
                <c:pt idx="2">
                  <c:v>40359</c:v>
                </c:pt>
                <c:pt idx="3">
                  <c:v>41182</c:v>
                </c:pt>
                <c:pt idx="4">
                  <c:v>41547</c:v>
                </c:pt>
                <c:pt idx="5">
                  <c:v>41912</c:v>
                </c:pt>
                <c:pt idx="6">
                  <c:v>42277</c:v>
                </c:pt>
                <c:pt idx="7">
                  <c:v>42643</c:v>
                </c:pt>
                <c:pt idx="8">
                  <c:v>43008</c:v>
                </c:pt>
                <c:pt idx="9">
                  <c:v>43373</c:v>
                </c:pt>
              </c:numCache>
            </c:numRef>
          </c:xVal>
          <c:yVal>
            <c:numRef>
              <c:f>'Appendix S TERM 2018'!$D$12:$D$21</c:f>
              <c:numCache>
                <c:formatCode>General</c:formatCode>
                <c:ptCount val="10"/>
                <c:pt idx="0">
                  <c:v>2.3617969526258902</c:v>
                </c:pt>
                <c:pt idx="1">
                  <c:v>2.3887627892351002</c:v>
                </c:pt>
                <c:pt idx="2">
                  <c:v>2.3627390158137902</c:v>
                </c:pt>
                <c:pt idx="3">
                  <c:v>2.5281257689079801</c:v>
                </c:pt>
                <c:pt idx="4">
                  <c:v>2.5595501927837701</c:v>
                </c:pt>
                <c:pt idx="5">
                  <c:v>2.6844403354630799</c:v>
                </c:pt>
                <c:pt idx="6">
                  <c:v>2.8057816895955501</c:v>
                </c:pt>
                <c:pt idx="7">
                  <c:v>2.86391369893314</c:v>
                </c:pt>
                <c:pt idx="8">
                  <c:v>2.89646427189532</c:v>
                </c:pt>
                <c:pt idx="9">
                  <c:v>2.9338568698359002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07-4D51-B2BA-9F32FCAC1AE1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S TERM 2018'!$B$12:$B$21</c:f>
              <c:numCache>
                <c:formatCode>m/d/yyyy</c:formatCode>
                <c:ptCount val="10"/>
                <c:pt idx="0">
                  <c:v>39629</c:v>
                </c:pt>
                <c:pt idx="1">
                  <c:v>39994</c:v>
                </c:pt>
                <c:pt idx="2">
                  <c:v>40359</c:v>
                </c:pt>
                <c:pt idx="3">
                  <c:v>41182</c:v>
                </c:pt>
                <c:pt idx="4">
                  <c:v>41547</c:v>
                </c:pt>
                <c:pt idx="5">
                  <c:v>41912</c:v>
                </c:pt>
                <c:pt idx="6">
                  <c:v>42277</c:v>
                </c:pt>
                <c:pt idx="7">
                  <c:v>42643</c:v>
                </c:pt>
                <c:pt idx="8">
                  <c:v>43008</c:v>
                </c:pt>
                <c:pt idx="9">
                  <c:v>43373</c:v>
                </c:pt>
              </c:numCache>
            </c:numRef>
          </c:xVal>
          <c:yVal>
            <c:numRef>
              <c:f>'Appendix S TERM 2018'!$E$12:$E$21</c:f>
              <c:numCache>
                <c:formatCode>General</c:formatCode>
                <c:ptCount val="10"/>
                <c:pt idx="0">
                  <c:v>2.2985971543367598</c:v>
                </c:pt>
                <c:pt idx="1">
                  <c:v>2.3617937986898401</c:v>
                </c:pt>
                <c:pt idx="2">
                  <c:v>2.4249904430429301</c:v>
                </c:pt>
                <c:pt idx="3">
                  <c:v>2.5674858904472901</c:v>
                </c:pt>
                <c:pt idx="4">
                  <c:v>2.6306825348003802</c:v>
                </c:pt>
                <c:pt idx="5">
                  <c:v>2.69387917915346</c:v>
                </c:pt>
                <c:pt idx="6">
                  <c:v>2.75707582350655</c:v>
                </c:pt>
                <c:pt idx="7">
                  <c:v>2.8204456093510202</c:v>
                </c:pt>
                <c:pt idx="8">
                  <c:v>2.8836422537041</c:v>
                </c:pt>
                <c:pt idx="9">
                  <c:v>2.94683889805719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07-4D51-B2BA-9F32FCAC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77920"/>
        <c:axId val="39384192"/>
      </c:scatterChart>
      <c:valAx>
        <c:axId val="39377920"/>
        <c:scaling>
          <c:orientation val="minMax"/>
          <c:max val="43500"/>
          <c:min val="39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June 30, 2008, through September 30, 2018</a:t>
                </a:r>
              </a:p>
            </c:rich>
          </c:tx>
          <c:overlay val="0"/>
        </c:title>
        <c:numFmt formatCode="[$-409]mmm\-yy;@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39384192"/>
        <c:crosses val="autoZero"/>
        <c:crossBetween val="midCat"/>
      </c:valAx>
      <c:valAx>
        <c:axId val="39384192"/>
        <c:scaling>
          <c:orientation val="minMax"/>
          <c:min val="2.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Wtd. Departure, Natural Log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39377920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12</xdr:col>
      <xdr:colOff>7620</xdr:colOff>
      <xdr:row>44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42E0FE-830F-4903-A170-D7B70CC12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0980"/>
          <a:ext cx="6111240" cy="3688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24</xdr:col>
      <xdr:colOff>129540</xdr:colOff>
      <xdr:row>29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42A234-C597-42F9-9CC6-F7A20EADB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" y="0"/>
          <a:ext cx="6850380" cy="4983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4</xdr:row>
      <xdr:rowOff>135255</xdr:rowOff>
    </xdr:from>
    <xdr:to>
      <xdr:col>20</xdr:col>
      <xdr:colOff>541020</xdr:colOff>
      <xdr:row>31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34</xdr:row>
      <xdr:rowOff>0</xdr:rowOff>
    </xdr:from>
    <xdr:to>
      <xdr:col>21</xdr:col>
      <xdr:colOff>7620</xdr:colOff>
      <xdr:row>66</xdr:row>
      <xdr:rowOff>5715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46CB87-D50E-45FE-A2F3-85697D12A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2380" y="5981700"/>
          <a:ext cx="6880860" cy="563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180975</xdr:colOff>
      <xdr:row>87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CC061FD-6E16-4712-B4B5-B785456D5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429625"/>
          <a:ext cx="7410450" cy="824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15</xdr:col>
      <xdr:colOff>403860</xdr:colOff>
      <xdr:row>71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A2B06A-4918-4989-9D3D-71C41477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6477000"/>
          <a:ext cx="9959340" cy="578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609599</xdr:colOff>
      <xdr:row>1</xdr:row>
      <xdr:rowOff>32657</xdr:rowOff>
    </xdr:from>
    <xdr:to>
      <xdr:col>31</xdr:col>
      <xdr:colOff>507274</xdr:colOff>
      <xdr:row>66</xdr:row>
      <xdr:rowOff>40277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3650FA-B4D4-4FB2-A619-F6B7A50CC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6085" y="206828"/>
          <a:ext cx="10445932" cy="11328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tabSelected="1" workbookViewId="0">
      <selection activeCell="A24" sqref="A24"/>
    </sheetView>
  </sheetViews>
  <sheetFormatPr defaultColWidth="9.109375" defaultRowHeight="13.8" x14ac:dyDescent="0.25"/>
  <cols>
    <col min="1" max="1" width="4.44140625" style="24" customWidth="1"/>
    <col min="2" max="2" width="9.44140625" style="24" bestFit="1" customWidth="1"/>
    <col min="3" max="3" width="2.6640625" style="24" customWidth="1"/>
    <col min="4" max="4" width="11.44140625" style="24" bestFit="1" customWidth="1"/>
    <col min="5" max="5" width="2.6640625" style="24" customWidth="1"/>
    <col min="6" max="6" width="10.5546875" style="24" bestFit="1" customWidth="1"/>
    <col min="7" max="7" width="2.6640625" style="24" customWidth="1"/>
    <col min="8" max="8" width="18" style="24" bestFit="1" customWidth="1"/>
    <col min="9" max="9" width="2.6640625" style="24" customWidth="1"/>
    <col min="10" max="10" width="12.6640625" style="24" bestFit="1" customWidth="1"/>
    <col min="11" max="11" width="2.6640625" style="24" customWidth="1"/>
    <col min="12" max="16384" width="9.109375" style="24"/>
  </cols>
  <sheetData>
    <row r="1" spans="2:12" x14ac:dyDescent="0.25">
      <c r="L1" s="25"/>
    </row>
    <row r="2" spans="2:12" x14ac:dyDescent="0.25">
      <c r="L2" s="25" t="s">
        <v>34</v>
      </c>
    </row>
    <row r="3" spans="2:12" x14ac:dyDescent="0.25">
      <c r="L3" s="25" t="s">
        <v>192</v>
      </c>
    </row>
    <row r="5" spans="2:12" x14ac:dyDescent="0.25">
      <c r="B5" s="76" t="s">
        <v>238</v>
      </c>
      <c r="C5" s="76"/>
      <c r="D5" s="76"/>
      <c r="E5" s="76"/>
      <c r="F5" s="76"/>
      <c r="G5" s="76"/>
      <c r="H5" s="76"/>
      <c r="I5" s="76"/>
      <c r="J5" s="76"/>
      <c r="K5" s="76"/>
    </row>
    <row r="9" spans="2:12" x14ac:dyDescent="0.25">
      <c r="B9" s="75" t="s">
        <v>13</v>
      </c>
      <c r="C9" s="75"/>
      <c r="D9" s="75" t="s">
        <v>14</v>
      </c>
      <c r="E9" s="75"/>
      <c r="F9" s="75" t="s">
        <v>15</v>
      </c>
      <c r="G9" s="75"/>
      <c r="H9" s="75" t="s">
        <v>16</v>
      </c>
      <c r="I9" s="75"/>
      <c r="J9" s="75" t="s">
        <v>17</v>
      </c>
      <c r="K9" s="75"/>
      <c r="L9" s="75"/>
    </row>
    <row r="11" spans="2:12" s="25" customFormat="1" x14ac:dyDescent="0.25">
      <c r="B11" s="25" t="s">
        <v>99</v>
      </c>
      <c r="D11" s="25" t="s">
        <v>117</v>
      </c>
      <c r="F11" s="25" t="s">
        <v>119</v>
      </c>
      <c r="H11" s="25" t="s">
        <v>121</v>
      </c>
      <c r="J11" s="25" t="s">
        <v>122</v>
      </c>
    </row>
    <row r="12" spans="2:12" s="21" customFormat="1" x14ac:dyDescent="0.25">
      <c r="B12" s="21" t="s">
        <v>116</v>
      </c>
      <c r="C12" s="21" t="s">
        <v>109</v>
      </c>
      <c r="D12" s="21" t="s">
        <v>118</v>
      </c>
      <c r="E12" s="21" t="s">
        <v>110</v>
      </c>
      <c r="F12" s="21" t="s">
        <v>120</v>
      </c>
      <c r="G12" s="21" t="s">
        <v>111</v>
      </c>
      <c r="H12" s="21" t="s">
        <v>237</v>
      </c>
      <c r="J12" s="21" t="s">
        <v>123</v>
      </c>
      <c r="K12" s="21" t="s">
        <v>112</v>
      </c>
    </row>
    <row r="13" spans="2:12" x14ac:dyDescent="0.25">
      <c r="B13" s="59">
        <v>625.85</v>
      </c>
      <c r="D13" s="53">
        <f>'Appendix R TERM 2018'!M18</f>
        <v>1.2702</v>
      </c>
      <c r="F13" s="59">
        <f>(1+D13)*B13</f>
        <v>1420.8</v>
      </c>
      <c r="G13" s="59"/>
      <c r="H13" s="59">
        <v>1269.6600000000001</v>
      </c>
      <c r="J13" s="53">
        <f>F13/H13-1</f>
        <v>0.11899999999999999</v>
      </c>
    </row>
    <row r="14" spans="2:12" x14ac:dyDescent="0.25">
      <c r="H14" s="59"/>
    </row>
    <row r="17" spans="2:6" x14ac:dyDescent="0.25">
      <c r="B17" s="39" t="s">
        <v>252</v>
      </c>
      <c r="C17" s="39"/>
      <c r="D17" s="39"/>
      <c r="E17" s="39"/>
      <c r="F17" s="39"/>
    </row>
    <row r="18" spans="2:6" x14ac:dyDescent="0.25">
      <c r="B18" s="24" t="s">
        <v>253</v>
      </c>
    </row>
    <row r="19" spans="2:6" x14ac:dyDescent="0.25">
      <c r="B19" s="24" t="s">
        <v>124</v>
      </c>
    </row>
    <row r="20" spans="2:6" x14ac:dyDescent="0.25">
      <c r="B20" s="24" t="s">
        <v>242</v>
      </c>
    </row>
  </sheetData>
  <pageMargins left="0.7" right="0.7" top="0.75" bottom="0.75" header="0.3" footer="0.3"/>
  <pageSetup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8"/>
  <sheetViews>
    <sheetView showGridLines="0" tabSelected="1" workbookViewId="0">
      <selection activeCell="A24" sqref="A24"/>
    </sheetView>
  </sheetViews>
  <sheetFormatPr defaultColWidth="10.88671875" defaultRowHeight="13.8" x14ac:dyDescent="0.25"/>
  <cols>
    <col min="1" max="1" width="2.5546875" style="24" customWidth="1"/>
    <col min="2" max="2" width="13.5546875" style="24" customWidth="1"/>
    <col min="3" max="3" width="10.109375" style="24" bestFit="1" customWidth="1"/>
    <col min="4" max="4" width="2.33203125" style="24" bestFit="1" customWidth="1"/>
    <col min="5" max="5" width="9.109375" style="24" bestFit="1" customWidth="1"/>
    <col min="6" max="6" width="2.33203125" style="24" bestFit="1" customWidth="1"/>
    <col min="7" max="7" width="15.5546875" style="24" bestFit="1" customWidth="1"/>
    <col min="8" max="8" width="2.33203125" style="24" bestFit="1" customWidth="1"/>
    <col min="9" max="9" width="10.44140625" style="25" bestFit="1" customWidth="1"/>
    <col min="10" max="10" width="2.33203125" style="25" bestFit="1" customWidth="1"/>
    <col min="11" max="11" width="11.109375" style="24" bestFit="1" customWidth="1"/>
    <col min="12" max="12" width="2.33203125" style="24" bestFit="1" customWidth="1"/>
    <col min="13" max="13" width="12.33203125" style="25" bestFit="1" customWidth="1"/>
    <col min="14" max="14" width="3.33203125" style="24" customWidth="1"/>
    <col min="15" max="16384" width="10.88671875" style="24"/>
  </cols>
  <sheetData>
    <row r="1" spans="3:14" x14ac:dyDescent="0.25">
      <c r="N1" s="25"/>
    </row>
    <row r="2" spans="3:14" x14ac:dyDescent="0.25">
      <c r="N2" s="25" t="s">
        <v>34</v>
      </c>
    </row>
    <row r="3" spans="3:14" x14ac:dyDescent="0.25">
      <c r="N3" s="25" t="s">
        <v>193</v>
      </c>
    </row>
    <row r="4" spans="3:14" x14ac:dyDescent="0.25">
      <c r="N4" s="25"/>
    </row>
    <row r="6" spans="3:14" x14ac:dyDescent="0.25">
      <c r="C6" s="75" t="s">
        <v>13</v>
      </c>
      <c r="D6" s="75"/>
      <c r="E6" s="75" t="s">
        <v>14</v>
      </c>
      <c r="F6" s="75"/>
      <c r="G6" s="75" t="s">
        <v>15</v>
      </c>
      <c r="H6" s="75"/>
      <c r="I6" s="75" t="s">
        <v>16</v>
      </c>
      <c r="J6" s="75"/>
      <c r="K6" s="75" t="s">
        <v>17</v>
      </c>
      <c r="L6" s="75"/>
      <c r="M6" s="75" t="s">
        <v>18</v>
      </c>
    </row>
    <row r="7" spans="3:14" x14ac:dyDescent="0.25"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9" spans="3:14" x14ac:dyDescent="0.25">
      <c r="C9" s="76" t="s">
        <v>96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3:14" x14ac:dyDescent="0.25"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2" spans="3:14" x14ac:dyDescent="0.25">
      <c r="E12" s="25"/>
      <c r="F12" s="25"/>
      <c r="G12" s="25" t="s">
        <v>101</v>
      </c>
      <c r="H12" s="25"/>
      <c r="M12" s="25" t="s">
        <v>245</v>
      </c>
    </row>
    <row r="13" spans="3:14" x14ac:dyDescent="0.25">
      <c r="C13" s="25" t="s">
        <v>99</v>
      </c>
      <c r="D13" s="25"/>
      <c r="E13" s="25"/>
      <c r="F13" s="25"/>
      <c r="G13" s="25" t="s">
        <v>102</v>
      </c>
      <c r="H13" s="25"/>
      <c r="I13" s="25" t="s">
        <v>103</v>
      </c>
      <c r="K13" s="25" t="s">
        <v>106</v>
      </c>
      <c r="L13" s="25"/>
      <c r="M13" s="25" t="s">
        <v>153</v>
      </c>
    </row>
    <row r="14" spans="3:14" x14ac:dyDescent="0.25">
      <c r="C14" s="25" t="s">
        <v>100</v>
      </c>
      <c r="D14" s="25"/>
      <c r="E14" s="25" t="s">
        <v>244</v>
      </c>
      <c r="F14" s="25"/>
      <c r="G14" s="25" t="s">
        <v>234</v>
      </c>
      <c r="H14" s="25"/>
      <c r="I14" s="25" t="s">
        <v>104</v>
      </c>
      <c r="K14" s="25" t="s">
        <v>107</v>
      </c>
      <c r="L14" s="25"/>
      <c r="M14" s="25" t="s">
        <v>108</v>
      </c>
    </row>
    <row r="15" spans="3:14" s="20" customFormat="1" x14ac:dyDescent="0.25">
      <c r="C15" s="77">
        <v>38168</v>
      </c>
      <c r="D15" s="103" t="s">
        <v>109</v>
      </c>
      <c r="E15" s="77">
        <v>43373</v>
      </c>
      <c r="F15" s="103" t="s">
        <v>110</v>
      </c>
      <c r="G15" s="79" t="s">
        <v>243</v>
      </c>
      <c r="H15" s="102" t="s">
        <v>111</v>
      </c>
      <c r="I15" s="21" t="s">
        <v>105</v>
      </c>
      <c r="J15" s="102" t="s">
        <v>112</v>
      </c>
      <c r="K15" s="81">
        <v>43921</v>
      </c>
      <c r="L15" s="99" t="s">
        <v>113</v>
      </c>
      <c r="M15" s="81">
        <v>43891</v>
      </c>
      <c r="N15" s="102" t="s">
        <v>114</v>
      </c>
    </row>
    <row r="16" spans="3:14" s="20" customFormat="1" ht="5.4" customHeight="1" x14ac:dyDescent="0.25">
      <c r="C16" s="77"/>
      <c r="D16" s="78"/>
      <c r="E16" s="77"/>
      <c r="F16" s="78"/>
      <c r="G16" s="79"/>
      <c r="H16" s="19"/>
      <c r="I16" s="21"/>
      <c r="J16" s="19"/>
      <c r="K16" s="81"/>
      <c r="L16" s="80"/>
      <c r="M16" s="81"/>
      <c r="N16" s="18"/>
    </row>
    <row r="17" spans="2:14" x14ac:dyDescent="0.25">
      <c r="B17" s="24" t="s">
        <v>97</v>
      </c>
    </row>
    <row r="18" spans="2:14" x14ac:dyDescent="0.25">
      <c r="B18" s="24" t="s">
        <v>98</v>
      </c>
      <c r="C18" s="100">
        <v>9.77</v>
      </c>
      <c r="D18" s="100"/>
      <c r="E18" s="101">
        <v>19.55</v>
      </c>
      <c r="F18" s="25"/>
      <c r="G18" s="58">
        <f>'Appendix S TERM 2018'!H12</f>
        <v>6.5199999999999994E-2</v>
      </c>
      <c r="H18" s="58"/>
      <c r="I18" s="58">
        <f>(1+G18)*(1+(G18*1))-1</f>
        <v>0.13469999999999999</v>
      </c>
      <c r="K18" s="100">
        <f>E18*(1+I18)</f>
        <v>22.18</v>
      </c>
      <c r="L18" s="25"/>
      <c r="M18" s="58">
        <f>K18/9.77-1</f>
        <v>1.2702</v>
      </c>
      <c r="N18" s="25"/>
    </row>
    <row r="21" spans="2:14" x14ac:dyDescent="0.25">
      <c r="B21" s="39" t="s">
        <v>115</v>
      </c>
      <c r="C21" s="39"/>
      <c r="D21" s="39"/>
      <c r="E21" s="39"/>
      <c r="F21" s="39"/>
      <c r="G21" s="39"/>
      <c r="H21" s="39"/>
      <c r="I21" s="33"/>
      <c r="J21" s="24"/>
      <c r="M21" s="24"/>
    </row>
    <row r="22" spans="2:14" x14ac:dyDescent="0.25">
      <c r="B22" s="24" t="s">
        <v>199</v>
      </c>
      <c r="J22" s="24"/>
      <c r="M22" s="24"/>
    </row>
    <row r="23" spans="2:14" x14ac:dyDescent="0.25">
      <c r="B23" s="24" t="s">
        <v>198</v>
      </c>
      <c r="J23" s="24"/>
      <c r="M23" s="24"/>
    </row>
    <row r="24" spans="2:14" x14ac:dyDescent="0.25">
      <c r="B24" s="24" t="s">
        <v>125</v>
      </c>
      <c r="J24" s="24"/>
      <c r="M24" s="24"/>
    </row>
    <row r="25" spans="2:14" x14ac:dyDescent="0.25">
      <c r="B25" s="24" t="s">
        <v>240</v>
      </c>
      <c r="J25" s="24"/>
      <c r="M25" s="24"/>
    </row>
    <row r="26" spans="2:14" x14ac:dyDescent="0.25">
      <c r="B26" s="24" t="s">
        <v>235</v>
      </c>
      <c r="J26" s="24"/>
      <c r="M26" s="24"/>
    </row>
    <row r="27" spans="2:14" x14ac:dyDescent="0.25">
      <c r="B27" s="24" t="s">
        <v>241</v>
      </c>
      <c r="J27" s="24"/>
      <c r="M27" s="24"/>
    </row>
    <row r="28" spans="2:14" x14ac:dyDescent="0.25">
      <c r="B28" s="24" t="s">
        <v>246</v>
      </c>
      <c r="J28" s="24"/>
      <c r="M28" s="24"/>
    </row>
  </sheetData>
  <pageMargins left="0.7" right="0.7" top="0.75" bottom="0.75" header="0.3" footer="0.3"/>
  <pageSetup scale="84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12" sqref="B12:F14"/>
    </sheetView>
  </sheetViews>
  <sheetFormatPr defaultRowHeight="14.4" x14ac:dyDescent="0.3"/>
  <sheetData>
    <row r="1" spans="1:9" x14ac:dyDescent="0.3">
      <c r="A1" t="s">
        <v>202</v>
      </c>
    </row>
    <row r="2" spans="1:9" ht="15" thickBot="1" x14ac:dyDescent="0.35"/>
    <row r="3" spans="1:9" x14ac:dyDescent="0.3">
      <c r="A3" s="94" t="s">
        <v>73</v>
      </c>
      <c r="B3" s="94"/>
    </row>
    <row r="4" spans="1:9" x14ac:dyDescent="0.3">
      <c r="A4" s="91" t="s">
        <v>74</v>
      </c>
      <c r="B4" s="91">
        <v>0.97852342526122604</v>
      </c>
    </row>
    <row r="5" spans="1:9" x14ac:dyDescent="0.3">
      <c r="A5" s="91" t="s">
        <v>75</v>
      </c>
      <c r="B5" s="91">
        <v>0.95750809378496304</v>
      </c>
    </row>
    <row r="6" spans="1:9" x14ac:dyDescent="0.3">
      <c r="A6" s="91" t="s">
        <v>156</v>
      </c>
      <c r="B6" s="91">
        <v>0.95219660550808305</v>
      </c>
    </row>
    <row r="7" spans="1:9" x14ac:dyDescent="0.3">
      <c r="A7" s="91" t="s">
        <v>152</v>
      </c>
      <c r="B7" s="91">
        <v>4.9861778418047599E-2</v>
      </c>
    </row>
    <row r="8" spans="1:9" ht="15" thickBot="1" x14ac:dyDescent="0.35">
      <c r="A8" s="92" t="s">
        <v>76</v>
      </c>
      <c r="B8" s="92">
        <v>10</v>
      </c>
    </row>
    <row r="10" spans="1:9" ht="15" thickBot="1" x14ac:dyDescent="0.35">
      <c r="A10" t="s">
        <v>77</v>
      </c>
    </row>
    <row r="11" spans="1:9" x14ac:dyDescent="0.3">
      <c r="A11" s="93"/>
      <c r="B11" s="93" t="s">
        <v>81</v>
      </c>
      <c r="C11" s="93" t="s">
        <v>82</v>
      </c>
      <c r="D11" s="93" t="s">
        <v>83</v>
      </c>
      <c r="E11" s="93" t="s">
        <v>84</v>
      </c>
      <c r="F11" s="93" t="s">
        <v>85</v>
      </c>
    </row>
    <row r="12" spans="1:9" x14ac:dyDescent="0.3">
      <c r="A12" s="91" t="s">
        <v>78</v>
      </c>
      <c r="B12" s="91">
        <v>1</v>
      </c>
      <c r="C12" s="91">
        <v>0.44818957990894598</v>
      </c>
      <c r="D12" s="91">
        <v>0.44818957990894598</v>
      </c>
      <c r="E12" s="91">
        <v>180.271148851611</v>
      </c>
      <c r="F12" s="91">
        <v>9.0698742198299599E-7</v>
      </c>
    </row>
    <row r="13" spans="1:9" x14ac:dyDescent="0.3">
      <c r="A13" s="91" t="s">
        <v>79</v>
      </c>
      <c r="B13" s="91">
        <v>8</v>
      </c>
      <c r="C13" s="91">
        <v>1.9889575576083798E-2</v>
      </c>
      <c r="D13" s="91">
        <v>2.48619694701047E-3</v>
      </c>
      <c r="E13" s="91"/>
      <c r="F13" s="91"/>
    </row>
    <row r="14" spans="1:9" ht="15" thickBot="1" x14ac:dyDescent="0.35">
      <c r="A14" s="92" t="s">
        <v>26</v>
      </c>
      <c r="B14" s="92">
        <v>9</v>
      </c>
      <c r="C14" s="92">
        <v>0.46807915548502899</v>
      </c>
      <c r="D14" s="92"/>
      <c r="E14" s="92"/>
      <c r="F14" s="92"/>
    </row>
    <row r="15" spans="1:9" ht="15" thickBot="1" x14ac:dyDescent="0.35"/>
    <row r="16" spans="1:9" x14ac:dyDescent="0.3">
      <c r="A16" s="93"/>
      <c r="B16" s="93" t="s">
        <v>86</v>
      </c>
      <c r="C16" s="93" t="s">
        <v>152</v>
      </c>
      <c r="D16" s="93" t="s">
        <v>128</v>
      </c>
      <c r="E16" s="93" t="s">
        <v>87</v>
      </c>
      <c r="F16" s="93" t="s">
        <v>88</v>
      </c>
      <c r="G16" s="93" t="s">
        <v>89</v>
      </c>
      <c r="H16" s="93" t="s">
        <v>203</v>
      </c>
      <c r="I16" s="93" t="s">
        <v>204</v>
      </c>
    </row>
    <row r="17" spans="1:9" x14ac:dyDescent="0.3">
      <c r="A17" s="91" t="s">
        <v>80</v>
      </c>
      <c r="B17" s="91">
        <v>-4.5628270074947404</v>
      </c>
      <c r="C17" s="91">
        <v>0.53658633312688098</v>
      </c>
      <c r="D17" s="91">
        <v>-8.5034350034700203</v>
      </c>
      <c r="E17" s="91">
        <v>2.8070988117057798E-5</v>
      </c>
      <c r="F17" s="91">
        <v>-5.80019731057937</v>
      </c>
      <c r="G17" s="91">
        <v>-3.3254567044101102</v>
      </c>
      <c r="H17" s="91">
        <v>-5.80019731057937</v>
      </c>
      <c r="I17" s="91">
        <v>-3.3254567044101102</v>
      </c>
    </row>
    <row r="18" spans="1:9" ht="15" thickBot="1" x14ac:dyDescent="0.35">
      <c r="A18" s="92" t="s">
        <v>90</v>
      </c>
      <c r="B18" s="92">
        <v>1.7314149137832101E-4</v>
      </c>
      <c r="C18" s="92">
        <v>1.2895495695376801E-5</v>
      </c>
      <c r="D18" s="92">
        <v>13.426509183388299</v>
      </c>
      <c r="E18" s="92">
        <v>9.0698742198299599E-7</v>
      </c>
      <c r="F18" s="92">
        <v>1.4340442497927499E-4</v>
      </c>
      <c r="G18" s="92">
        <v>2.02878557777368E-4</v>
      </c>
      <c r="H18" s="92">
        <v>1.4340442497927499E-4</v>
      </c>
      <c r="I18" s="92">
        <v>2.02878557777368E-4</v>
      </c>
    </row>
    <row r="22" spans="1:9" x14ac:dyDescent="0.3">
      <c r="A22" t="s">
        <v>205</v>
      </c>
    </row>
    <row r="23" spans="1:9" ht="15" thickBot="1" x14ac:dyDescent="0.35"/>
    <row r="24" spans="1:9" x14ac:dyDescent="0.3">
      <c r="A24" s="93" t="s">
        <v>206</v>
      </c>
      <c r="B24" s="93" t="s">
        <v>72</v>
      </c>
      <c r="C24" s="93" t="s">
        <v>91</v>
      </c>
    </row>
    <row r="25" spans="1:9" x14ac:dyDescent="0.3">
      <c r="A25" s="91">
        <v>1</v>
      </c>
      <c r="B25" s="91">
        <v>2.2985971543367598</v>
      </c>
      <c r="C25" s="91">
        <v>6.3199798289134398E-2</v>
      </c>
    </row>
    <row r="26" spans="1:9" x14ac:dyDescent="0.3">
      <c r="A26" s="91">
        <v>2</v>
      </c>
      <c r="B26" s="91">
        <v>2.3617937986898401</v>
      </c>
      <c r="C26" s="91">
        <v>2.6968990545257501E-2</v>
      </c>
    </row>
    <row r="27" spans="1:9" x14ac:dyDescent="0.3">
      <c r="A27" s="91">
        <v>3</v>
      </c>
      <c r="B27" s="91">
        <v>2.4249904430429301</v>
      </c>
      <c r="C27" s="91">
        <v>-6.2251427229139497E-2</v>
      </c>
    </row>
    <row r="28" spans="1:9" x14ac:dyDescent="0.3">
      <c r="A28" s="91">
        <v>4</v>
      </c>
      <c r="B28" s="91">
        <v>2.5674858904472901</v>
      </c>
      <c r="C28" s="91">
        <v>-3.93601215393087E-2</v>
      </c>
    </row>
    <row r="29" spans="1:9" x14ac:dyDescent="0.3">
      <c r="A29" s="91">
        <v>5</v>
      </c>
      <c r="B29" s="91">
        <v>2.6306825348003802</v>
      </c>
      <c r="C29" s="91">
        <v>-7.1132342016605704E-2</v>
      </c>
    </row>
    <row r="30" spans="1:9" x14ac:dyDescent="0.3">
      <c r="A30" s="91">
        <v>6</v>
      </c>
      <c r="B30" s="91">
        <v>2.69387917915346</v>
      </c>
      <c r="C30" s="91">
        <v>-9.4388436903827307E-3</v>
      </c>
    </row>
    <row r="31" spans="1:9" x14ac:dyDescent="0.3">
      <c r="A31" s="91">
        <v>7</v>
      </c>
      <c r="B31" s="91">
        <v>2.75707582350655</v>
      </c>
      <c r="C31" s="91">
        <v>4.87058660889996E-2</v>
      </c>
    </row>
    <row r="32" spans="1:9" x14ac:dyDescent="0.3">
      <c r="A32" s="91">
        <v>8</v>
      </c>
      <c r="B32" s="91">
        <v>2.8204456093510202</v>
      </c>
      <c r="C32" s="91">
        <v>4.3468089582123802E-2</v>
      </c>
    </row>
    <row r="33" spans="1:3" x14ac:dyDescent="0.3">
      <c r="A33" s="91">
        <v>9</v>
      </c>
      <c r="B33" s="91">
        <v>2.8836422537041</v>
      </c>
      <c r="C33" s="91">
        <v>1.2822018191216899E-2</v>
      </c>
    </row>
    <row r="34" spans="1:3" ht="15" thickBot="1" x14ac:dyDescent="0.35">
      <c r="A34" s="92">
        <v>10</v>
      </c>
      <c r="B34" s="92">
        <v>2.94683889805719</v>
      </c>
      <c r="C34" s="92">
        <v>-1.29820282212898E-2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7"/>
  <sheetViews>
    <sheetView showGridLines="0" tabSelected="1" topLeftCell="A27" workbookViewId="0">
      <selection activeCell="A24" sqref="A24"/>
    </sheetView>
  </sheetViews>
  <sheetFormatPr defaultColWidth="9.109375" defaultRowHeight="13.8" x14ac:dyDescent="0.25"/>
  <cols>
    <col min="1" max="1" width="2.5546875" style="24" customWidth="1"/>
    <col min="2" max="2" width="15.6640625" style="24" customWidth="1"/>
    <col min="3" max="3" width="12.6640625" style="24" customWidth="1"/>
    <col min="4" max="5" width="12.5546875" style="24" customWidth="1"/>
    <col min="6" max="7" width="12.6640625" style="24" customWidth="1"/>
    <col min="8" max="8" width="11.109375" style="24" customWidth="1"/>
    <col min="9" max="16384" width="9.109375" style="24"/>
  </cols>
  <sheetData>
    <row r="1" spans="2:21" x14ac:dyDescent="0.25">
      <c r="B1" s="47"/>
      <c r="C1" s="60"/>
      <c r="D1" s="60"/>
      <c r="E1" s="34"/>
      <c r="F1" s="47"/>
      <c r="G1" s="47"/>
      <c r="H1" s="34"/>
      <c r="S1" s="34"/>
    </row>
    <row r="2" spans="2:21" x14ac:dyDescent="0.25">
      <c r="B2" s="47"/>
      <c r="C2" s="60"/>
      <c r="D2" s="60"/>
      <c r="E2" s="34"/>
      <c r="F2" s="47"/>
      <c r="G2" s="47"/>
      <c r="J2" s="34" t="s">
        <v>34</v>
      </c>
      <c r="U2" s="34" t="s">
        <v>34</v>
      </c>
    </row>
    <row r="3" spans="2:21" x14ac:dyDescent="0.25">
      <c r="B3" s="47"/>
      <c r="C3" s="60"/>
      <c r="D3" s="60"/>
      <c r="E3" s="34"/>
      <c r="F3" s="47"/>
      <c r="G3" s="47"/>
      <c r="J3" s="34" t="s">
        <v>194</v>
      </c>
      <c r="U3" s="34" t="s">
        <v>194</v>
      </c>
    </row>
    <row r="4" spans="2:21" x14ac:dyDescent="0.25">
      <c r="B4" s="111" t="s">
        <v>254</v>
      </c>
      <c r="C4" s="111"/>
      <c r="D4" s="111"/>
      <c r="E4" s="111"/>
      <c r="F4" s="111"/>
      <c r="G4" s="111"/>
      <c r="H4" s="111"/>
      <c r="J4" s="67" t="s">
        <v>94</v>
      </c>
      <c r="U4" s="67" t="s">
        <v>95</v>
      </c>
    </row>
    <row r="5" spans="2:21" x14ac:dyDescent="0.25">
      <c r="B5" s="47"/>
      <c r="C5" s="60"/>
      <c r="D5" s="60"/>
      <c r="E5" s="34"/>
      <c r="F5" s="47"/>
      <c r="G5" s="47"/>
      <c r="J5" s="67"/>
      <c r="S5" s="67"/>
    </row>
    <row r="6" spans="2:21" x14ac:dyDescent="0.25">
      <c r="B6" s="47"/>
      <c r="C6" s="60"/>
      <c r="D6" s="60"/>
      <c r="E6" s="34"/>
      <c r="F6" s="47"/>
      <c r="G6" s="47"/>
      <c r="J6" s="67"/>
      <c r="S6" s="67"/>
    </row>
    <row r="7" spans="2:21" x14ac:dyDescent="0.25">
      <c r="B7" s="47"/>
      <c r="C7" s="47"/>
      <c r="D7" s="34"/>
      <c r="E7" s="47"/>
      <c r="F7" s="47"/>
      <c r="G7" s="47"/>
      <c r="H7" s="47"/>
    </row>
    <row r="8" spans="2:21" x14ac:dyDescent="0.25">
      <c r="B8" s="47"/>
      <c r="C8" s="47"/>
      <c r="D8" s="34" t="s">
        <v>70</v>
      </c>
      <c r="E8" s="47"/>
      <c r="F8" s="47"/>
      <c r="G8" s="47"/>
      <c r="H8" s="47"/>
    </row>
    <row r="9" spans="2:21" x14ac:dyDescent="0.25">
      <c r="B9" s="34"/>
      <c r="C9" s="34"/>
      <c r="D9" s="34" t="s">
        <v>71</v>
      </c>
      <c r="E9" s="47"/>
      <c r="F9" s="47"/>
      <c r="G9" s="47"/>
      <c r="H9" s="34" t="s">
        <v>92</v>
      </c>
    </row>
    <row r="10" spans="2:21" x14ac:dyDescent="0.25">
      <c r="B10" s="104" t="s">
        <v>255</v>
      </c>
      <c r="C10" s="34" t="s">
        <v>247</v>
      </c>
      <c r="D10" s="34" t="s">
        <v>247</v>
      </c>
      <c r="E10" s="47"/>
      <c r="F10" s="47"/>
      <c r="G10" s="47"/>
      <c r="H10" s="34" t="s">
        <v>249</v>
      </c>
    </row>
    <row r="11" spans="2:21" x14ac:dyDescent="0.25">
      <c r="B11" s="105" t="s">
        <v>256</v>
      </c>
      <c r="C11" s="68" t="s">
        <v>34</v>
      </c>
      <c r="D11" s="68" t="s">
        <v>34</v>
      </c>
      <c r="E11" s="70" t="s">
        <v>72</v>
      </c>
      <c r="F11" s="70" t="s">
        <v>91</v>
      </c>
      <c r="G11" s="68" t="s">
        <v>248</v>
      </c>
      <c r="H11" s="68" t="s">
        <v>93</v>
      </c>
    </row>
    <row r="12" spans="2:21" x14ac:dyDescent="0.25">
      <c r="B12" s="106">
        <v>39629</v>
      </c>
      <c r="C12" s="60">
        <v>10.61</v>
      </c>
      <c r="D12" s="47">
        <f t="shared" ref="D12:D20" si="0">LN(C12)</f>
        <v>2.3617969526258902</v>
      </c>
      <c r="E12" s="71">
        <v>2.2985971543367598</v>
      </c>
      <c r="F12" s="71">
        <v>6.3199798289134398E-2</v>
      </c>
      <c r="G12" s="71">
        <f t="shared" ref="G12:G21" si="1">EXP(E12)</f>
        <v>9.9602000261014503</v>
      </c>
      <c r="H12" s="108">
        <f>G13/G12-1</f>
        <v>6.5199999999999994E-2</v>
      </c>
    </row>
    <row r="13" spans="2:21" x14ac:dyDescent="0.25">
      <c r="B13" s="106">
        <v>39994</v>
      </c>
      <c r="C13" s="60">
        <v>10.9</v>
      </c>
      <c r="D13" s="47">
        <f t="shared" si="0"/>
        <v>2.3887627892351002</v>
      </c>
      <c r="E13" s="71">
        <v>2.3617937986898401</v>
      </c>
      <c r="F13" s="71">
        <v>2.6968990545257501E-2</v>
      </c>
      <c r="G13" s="71">
        <f t="shared" si="1"/>
        <v>10.609966536791299</v>
      </c>
      <c r="H13" s="72"/>
    </row>
    <row r="14" spans="2:21" x14ac:dyDescent="0.25">
      <c r="B14" s="106">
        <v>40359</v>
      </c>
      <c r="C14" s="60">
        <v>10.62</v>
      </c>
      <c r="D14" s="47">
        <f t="shared" si="0"/>
        <v>2.3627390158137902</v>
      </c>
      <c r="E14" s="71">
        <v>2.4249904430429301</v>
      </c>
      <c r="F14" s="71">
        <v>-6.2251427229139497E-2</v>
      </c>
      <c r="G14" s="71">
        <f t="shared" si="1"/>
        <v>11.3021214048744</v>
      </c>
      <c r="H14" s="72"/>
    </row>
    <row r="15" spans="2:21" x14ac:dyDescent="0.25">
      <c r="B15" s="106">
        <v>41182</v>
      </c>
      <c r="C15" s="60">
        <v>12.53</v>
      </c>
      <c r="D15" s="47">
        <f t="shared" si="0"/>
        <v>2.5281257689079801</v>
      </c>
      <c r="E15" s="71">
        <v>2.5674858904472901</v>
      </c>
      <c r="F15" s="71">
        <v>-3.93601215393087E-2</v>
      </c>
      <c r="G15" s="71">
        <f t="shared" si="1"/>
        <v>13.0330167851947</v>
      </c>
      <c r="H15" s="72"/>
    </row>
    <row r="16" spans="2:21" x14ac:dyDescent="0.25">
      <c r="B16" s="106">
        <v>41547</v>
      </c>
      <c r="C16" s="60">
        <v>12.93</v>
      </c>
      <c r="D16" s="47">
        <f t="shared" si="0"/>
        <v>2.5595501927837701</v>
      </c>
      <c r="E16" s="71">
        <v>2.6306825348003802</v>
      </c>
      <c r="F16" s="71">
        <v>-7.1132342016605704E-2</v>
      </c>
      <c r="G16" s="71">
        <f t="shared" si="1"/>
        <v>13.883242465209801</v>
      </c>
      <c r="H16" s="72"/>
    </row>
    <row r="17" spans="2:8" x14ac:dyDescent="0.25">
      <c r="B17" s="106">
        <v>41912</v>
      </c>
      <c r="C17" s="60">
        <v>14.65</v>
      </c>
      <c r="D17" s="47">
        <f t="shared" si="0"/>
        <v>2.6844403354630799</v>
      </c>
      <c r="E17" s="71">
        <v>2.69387917915346</v>
      </c>
      <c r="F17" s="71">
        <v>-9.4388436903827307E-3</v>
      </c>
      <c r="G17" s="71">
        <f t="shared" si="1"/>
        <v>14.788933715389501</v>
      </c>
      <c r="H17" s="71"/>
    </row>
    <row r="18" spans="2:8" x14ac:dyDescent="0.25">
      <c r="B18" s="106">
        <v>42277</v>
      </c>
      <c r="C18" s="60">
        <v>16.54</v>
      </c>
      <c r="D18" s="47">
        <f t="shared" si="0"/>
        <v>2.8057816895955501</v>
      </c>
      <c r="E18" s="71">
        <v>2.75707582350655</v>
      </c>
      <c r="F18" s="71">
        <v>4.87058660889996E-2</v>
      </c>
      <c r="G18" s="71">
        <f t="shared" si="1"/>
        <v>15.753708903828599</v>
      </c>
      <c r="H18" s="71"/>
    </row>
    <row r="19" spans="2:8" x14ac:dyDescent="0.25">
      <c r="B19" s="106">
        <v>42643</v>
      </c>
      <c r="C19" s="60">
        <v>17.53</v>
      </c>
      <c r="D19" s="47">
        <f t="shared" si="0"/>
        <v>2.86391369893314</v>
      </c>
      <c r="E19" s="71">
        <v>2.8204456093510202</v>
      </c>
      <c r="F19" s="71">
        <v>4.3468089582123802E-2</v>
      </c>
      <c r="G19" s="71">
        <f t="shared" si="1"/>
        <v>16.7843282595978</v>
      </c>
      <c r="H19" s="71"/>
    </row>
    <row r="20" spans="2:8" x14ac:dyDescent="0.25">
      <c r="B20" s="106">
        <v>43008</v>
      </c>
      <c r="C20" s="60">
        <v>18.11</v>
      </c>
      <c r="D20" s="47">
        <f t="shared" si="0"/>
        <v>2.89646427189532</v>
      </c>
      <c r="E20" s="71">
        <v>2.8836422537041</v>
      </c>
      <c r="F20" s="71">
        <v>1.2822018191216899E-2</v>
      </c>
      <c r="G20" s="71">
        <f t="shared" si="1"/>
        <v>17.8792755878574</v>
      </c>
      <c r="H20" s="47"/>
    </row>
    <row r="21" spans="2:8" ht="14.4" thickBot="1" x14ac:dyDescent="0.3">
      <c r="B21" s="107">
        <v>43373</v>
      </c>
      <c r="C21" s="97">
        <v>18.8</v>
      </c>
      <c r="D21" s="98">
        <f t="shared" ref="D21" si="2">LN(C21)</f>
        <v>2.9338568698359002</v>
      </c>
      <c r="E21" s="98">
        <v>2.94683889805719</v>
      </c>
      <c r="F21" s="98">
        <v>-1.29820282212898E-2</v>
      </c>
      <c r="G21" s="88">
        <f t="shared" si="1"/>
        <v>19.045653219023599</v>
      </c>
      <c r="H21" s="47"/>
    </row>
    <row r="22" spans="2:8" x14ac:dyDescent="0.25">
      <c r="B22" s="106"/>
      <c r="C22" s="60"/>
      <c r="D22" s="47"/>
      <c r="E22" s="47"/>
      <c r="F22" s="47"/>
      <c r="G22" s="71"/>
      <c r="H22" s="47"/>
    </row>
    <row r="23" spans="2:8" x14ac:dyDescent="0.25">
      <c r="B23" s="47"/>
      <c r="C23" s="47"/>
      <c r="D23" s="47"/>
      <c r="E23" s="47"/>
      <c r="F23" s="47"/>
      <c r="G23" s="47"/>
      <c r="H23" s="47"/>
    </row>
    <row r="24" spans="2:8" x14ac:dyDescent="0.25">
      <c r="B24" s="47" t="s">
        <v>77</v>
      </c>
      <c r="C24" s="47"/>
      <c r="D24" s="47"/>
      <c r="E24" s="47"/>
      <c r="F24" s="47"/>
      <c r="G24" s="47"/>
      <c r="H24" s="47"/>
    </row>
    <row r="25" spans="2:8" x14ac:dyDescent="0.25">
      <c r="B25" s="73"/>
      <c r="C25" s="70" t="s">
        <v>81</v>
      </c>
      <c r="D25" s="70" t="s">
        <v>82</v>
      </c>
      <c r="E25" s="70" t="s">
        <v>83</v>
      </c>
      <c r="F25" s="70" t="s">
        <v>84</v>
      </c>
      <c r="G25" s="70" t="s">
        <v>85</v>
      </c>
      <c r="H25" s="47"/>
    </row>
    <row r="26" spans="2:8" x14ac:dyDescent="0.25">
      <c r="B26" s="71" t="s">
        <v>78</v>
      </c>
      <c r="C26" s="71">
        <v>1</v>
      </c>
      <c r="D26" s="71">
        <v>0.44818957990894598</v>
      </c>
      <c r="E26" s="71">
        <v>0.44818957990894598</v>
      </c>
      <c r="F26" s="71">
        <v>180.271148851611</v>
      </c>
      <c r="G26" s="71">
        <v>9.0698742198299599E-7</v>
      </c>
      <c r="H26" s="47"/>
    </row>
    <row r="27" spans="2:8" x14ac:dyDescent="0.25">
      <c r="B27" s="71" t="s">
        <v>79</v>
      </c>
      <c r="C27" s="71">
        <v>8</v>
      </c>
      <c r="D27" s="71">
        <v>1.9889575576083798E-2</v>
      </c>
      <c r="E27" s="71">
        <v>2.48619694701047E-3</v>
      </c>
      <c r="F27" s="71"/>
      <c r="G27" s="71"/>
      <c r="H27" s="47"/>
    </row>
    <row r="28" spans="2:8" ht="14.4" thickBot="1" x14ac:dyDescent="0.3">
      <c r="B28" s="88" t="s">
        <v>26</v>
      </c>
      <c r="C28" s="88">
        <v>9</v>
      </c>
      <c r="D28" s="88">
        <v>0.46807915548502899</v>
      </c>
      <c r="E28" s="88"/>
      <c r="F28" s="88"/>
      <c r="G28" s="88"/>
      <c r="H28" s="47"/>
    </row>
    <row r="29" spans="2:8" x14ac:dyDescent="0.25">
      <c r="B29" s="47"/>
      <c r="C29" s="47"/>
      <c r="D29" s="47"/>
      <c r="E29" s="47"/>
      <c r="F29" s="47"/>
      <c r="G29" s="47"/>
      <c r="H29" s="47"/>
    </row>
    <row r="30" spans="2:8" x14ac:dyDescent="0.25">
      <c r="B30" s="73"/>
      <c r="C30" s="69" t="s">
        <v>86</v>
      </c>
      <c r="D30" s="69" t="s">
        <v>152</v>
      </c>
      <c r="E30" s="69" t="s">
        <v>128</v>
      </c>
      <c r="F30" s="69" t="s">
        <v>87</v>
      </c>
      <c r="G30" s="69" t="s">
        <v>88</v>
      </c>
      <c r="H30" s="69" t="s">
        <v>89</v>
      </c>
    </row>
    <row r="31" spans="2:8" x14ac:dyDescent="0.25">
      <c r="B31" s="71" t="s">
        <v>80</v>
      </c>
      <c r="C31" s="71">
        <v>-4.5628270074947404</v>
      </c>
      <c r="D31" s="71">
        <v>0.53658633312688098</v>
      </c>
      <c r="E31" s="71">
        <v>-8.5034350034700203</v>
      </c>
      <c r="F31" s="71">
        <v>2.8070988117057798E-5</v>
      </c>
      <c r="G31" s="71">
        <v>-5.80019731057937</v>
      </c>
      <c r="H31" s="71">
        <v>-3.3254567044101102</v>
      </c>
    </row>
    <row r="32" spans="2:8" ht="14.4" thickBot="1" x14ac:dyDescent="0.3">
      <c r="B32" s="88" t="s">
        <v>90</v>
      </c>
      <c r="C32" s="88">
        <v>1.7314149137832101E-4</v>
      </c>
      <c r="D32" s="88">
        <v>1.2895495695376801E-5</v>
      </c>
      <c r="E32" s="88">
        <v>13.426509183388299</v>
      </c>
      <c r="F32" s="88">
        <v>9.0698742198299599E-7</v>
      </c>
      <c r="G32" s="88">
        <v>1.4340442497927499E-4</v>
      </c>
      <c r="H32" s="88">
        <v>2.02878557777368E-4</v>
      </c>
    </row>
    <row r="33" spans="2:10" x14ac:dyDescent="0.25">
      <c r="B33" s="47"/>
      <c r="C33" s="47"/>
      <c r="D33" s="47"/>
      <c r="E33" s="47"/>
      <c r="F33" s="47"/>
      <c r="G33" s="47"/>
      <c r="H33" s="47"/>
    </row>
    <row r="34" spans="2:10" x14ac:dyDescent="0.25">
      <c r="B34" s="47"/>
      <c r="C34" s="47"/>
      <c r="D34" s="47"/>
      <c r="E34" s="47"/>
      <c r="F34" s="47"/>
      <c r="G34" s="47"/>
      <c r="H34" s="47"/>
    </row>
    <row r="35" spans="2:10" x14ac:dyDescent="0.25">
      <c r="B35" s="24" t="s">
        <v>205</v>
      </c>
      <c r="D35" s="47"/>
      <c r="E35" s="47"/>
      <c r="F35" s="47"/>
      <c r="G35" s="47"/>
      <c r="H35" s="47"/>
    </row>
    <row r="36" spans="2:10" ht="14.4" thickBot="1" x14ac:dyDescent="0.3">
      <c r="B36" s="47"/>
      <c r="C36" s="47"/>
      <c r="D36" s="47"/>
      <c r="E36" s="47"/>
      <c r="F36" s="47"/>
      <c r="G36" s="47"/>
      <c r="H36" s="47"/>
    </row>
    <row r="37" spans="2:10" x14ac:dyDescent="0.25">
      <c r="B37" s="109" t="s">
        <v>73</v>
      </c>
      <c r="C37" s="109"/>
      <c r="D37" s="47"/>
      <c r="E37" s="47"/>
      <c r="F37" s="47"/>
      <c r="G37" s="47"/>
      <c r="H37" s="47"/>
    </row>
    <row r="38" spans="2:10" x14ac:dyDescent="0.25">
      <c r="B38" s="71" t="s">
        <v>74</v>
      </c>
      <c r="C38" s="71">
        <v>0.97852342526122604</v>
      </c>
      <c r="D38" s="47"/>
      <c r="E38" s="47"/>
      <c r="F38" s="47"/>
      <c r="G38" s="71"/>
      <c r="H38" s="47"/>
    </row>
    <row r="39" spans="2:10" x14ac:dyDescent="0.25">
      <c r="B39" s="71" t="s">
        <v>75</v>
      </c>
      <c r="C39" s="71">
        <v>0.95750809378496304</v>
      </c>
      <c r="D39" s="47"/>
      <c r="E39" s="47"/>
      <c r="F39" s="47"/>
      <c r="G39" s="71"/>
      <c r="H39" s="47"/>
    </row>
    <row r="40" spans="2:10" x14ac:dyDescent="0.25">
      <c r="B40" s="71" t="s">
        <v>156</v>
      </c>
      <c r="C40" s="71">
        <v>0.95219660550808305</v>
      </c>
      <c r="D40" s="47"/>
      <c r="E40" s="47"/>
      <c r="F40" s="47"/>
      <c r="G40" s="71"/>
      <c r="H40" s="47"/>
    </row>
    <row r="41" spans="2:10" x14ac:dyDescent="0.25">
      <c r="B41" s="71" t="s">
        <v>152</v>
      </c>
      <c r="C41" s="71">
        <v>4.9861778418047599E-2</v>
      </c>
      <c r="D41" s="47"/>
      <c r="E41" s="47"/>
      <c r="F41" s="47"/>
      <c r="G41" s="71"/>
      <c r="H41" s="47"/>
    </row>
    <row r="42" spans="2:10" ht="14.4" thickBot="1" x14ac:dyDescent="0.3">
      <c r="B42" s="88" t="s">
        <v>76</v>
      </c>
      <c r="C42" s="88">
        <v>10</v>
      </c>
      <c r="D42" s="47"/>
      <c r="E42" s="47"/>
      <c r="F42" s="47"/>
      <c r="G42" s="71"/>
      <c r="H42" s="47"/>
    </row>
    <row r="43" spans="2:10" x14ac:dyDescent="0.25">
      <c r="B43" s="71"/>
      <c r="C43" s="71"/>
      <c r="D43" s="47"/>
      <c r="E43" s="47"/>
      <c r="F43" s="47"/>
      <c r="G43" s="47"/>
      <c r="H43" s="47"/>
    </row>
    <row r="44" spans="2:10" x14ac:dyDescent="0.25">
      <c r="B44" s="47"/>
      <c r="C44" s="47"/>
      <c r="D44" s="47"/>
      <c r="E44" s="47"/>
      <c r="F44" s="47"/>
      <c r="G44" s="47"/>
      <c r="H44" s="47"/>
    </row>
    <row r="45" spans="2:10" x14ac:dyDescent="0.25">
      <c r="B45" s="47"/>
      <c r="C45" s="60"/>
      <c r="D45" s="60"/>
      <c r="E45" s="34"/>
      <c r="F45" s="47"/>
      <c r="G45" s="47"/>
      <c r="H45" s="34"/>
    </row>
    <row r="46" spans="2:10" x14ac:dyDescent="0.25">
      <c r="B46" s="47"/>
      <c r="C46" s="60"/>
      <c r="D46" s="60"/>
      <c r="E46" s="34"/>
      <c r="F46" s="47"/>
      <c r="G46" s="47"/>
      <c r="J46" s="34"/>
    </row>
    <row r="47" spans="2:10" x14ac:dyDescent="0.25">
      <c r="B47" s="47"/>
      <c r="C47" s="60"/>
      <c r="D47" s="60"/>
      <c r="E47" s="34"/>
      <c r="F47" s="47"/>
      <c r="G47" s="47"/>
      <c r="J47" s="34"/>
    </row>
    <row r="48" spans="2:10" x14ac:dyDescent="0.25">
      <c r="B48" s="111"/>
      <c r="C48" s="111"/>
      <c r="D48" s="111"/>
      <c r="E48" s="111"/>
      <c r="F48" s="111"/>
      <c r="G48" s="111"/>
      <c r="H48" s="111"/>
      <c r="J48" s="67"/>
    </row>
    <row r="49" spans="2:10" x14ac:dyDescent="0.25">
      <c r="B49" s="47"/>
      <c r="C49" s="60"/>
      <c r="D49" s="60"/>
      <c r="E49" s="34"/>
      <c r="F49" s="47"/>
      <c r="G49" s="47"/>
      <c r="J49" s="67"/>
    </row>
    <row r="50" spans="2:10" x14ac:dyDescent="0.25">
      <c r="B50" s="47"/>
      <c r="C50" s="60"/>
      <c r="D50" s="60"/>
      <c r="E50" s="34"/>
      <c r="F50" s="47"/>
      <c r="G50" s="47"/>
      <c r="J50" s="67"/>
    </row>
    <row r="51" spans="2:10" x14ac:dyDescent="0.25">
      <c r="B51" s="47"/>
      <c r="C51" s="47"/>
      <c r="D51" s="34"/>
      <c r="E51" s="47"/>
      <c r="F51" s="47"/>
      <c r="G51" s="47"/>
      <c r="H51" s="47"/>
    </row>
    <row r="52" spans="2:10" x14ac:dyDescent="0.25">
      <c r="B52" s="47"/>
      <c r="C52" s="47"/>
      <c r="D52" s="34"/>
      <c r="E52" s="47"/>
      <c r="F52" s="47"/>
      <c r="G52" s="47"/>
      <c r="H52" s="47"/>
    </row>
    <row r="53" spans="2:10" x14ac:dyDescent="0.25">
      <c r="B53" s="34"/>
      <c r="C53" s="34"/>
      <c r="D53" s="34"/>
      <c r="E53" s="47"/>
      <c r="F53" s="47"/>
      <c r="G53" s="47"/>
      <c r="H53" s="34"/>
    </row>
    <row r="54" spans="2:10" x14ac:dyDescent="0.25">
      <c r="B54" s="104"/>
      <c r="C54" s="34"/>
      <c r="D54" s="34"/>
      <c r="E54" s="47"/>
      <c r="F54" s="47"/>
      <c r="G54" s="47"/>
      <c r="H54" s="34"/>
    </row>
    <row r="55" spans="2:10" x14ac:dyDescent="0.25">
      <c r="B55" s="105"/>
      <c r="C55" s="68"/>
      <c r="D55" s="68"/>
      <c r="E55" s="70"/>
      <c r="F55" s="70"/>
      <c r="G55" s="68"/>
      <c r="H55" s="68"/>
    </row>
    <row r="56" spans="2:10" x14ac:dyDescent="0.25">
      <c r="B56" s="106"/>
      <c r="C56" s="60"/>
      <c r="D56" s="47"/>
      <c r="E56" s="71"/>
      <c r="F56" s="71"/>
      <c r="G56" s="71"/>
      <c r="H56" s="108"/>
    </row>
    <row r="57" spans="2:10" x14ac:dyDescent="0.25">
      <c r="B57" s="106"/>
      <c r="C57" s="60"/>
      <c r="D57" s="47"/>
      <c r="E57" s="71"/>
      <c r="F57" s="71"/>
      <c r="G57" s="71"/>
      <c r="H57" s="72"/>
    </row>
    <row r="58" spans="2:10" x14ac:dyDescent="0.25">
      <c r="B58" s="106"/>
      <c r="C58" s="60"/>
      <c r="D58" s="47"/>
      <c r="E58" s="71"/>
      <c r="F58" s="71"/>
      <c r="G58" s="71"/>
      <c r="H58" s="72"/>
    </row>
    <row r="59" spans="2:10" x14ac:dyDescent="0.25">
      <c r="B59" s="106"/>
      <c r="C59" s="60"/>
      <c r="D59" s="47"/>
      <c r="E59" s="71"/>
      <c r="F59" s="71"/>
      <c r="G59" s="71"/>
      <c r="H59" s="72"/>
    </row>
    <row r="60" spans="2:10" x14ac:dyDescent="0.25">
      <c r="B60" s="106"/>
      <c r="C60" s="60"/>
      <c r="D60" s="47"/>
      <c r="E60" s="71"/>
      <c r="F60" s="71"/>
      <c r="G60" s="71"/>
      <c r="H60" s="72"/>
    </row>
    <row r="61" spans="2:10" x14ac:dyDescent="0.25">
      <c r="B61" s="106"/>
      <c r="C61" s="60"/>
      <c r="D61" s="47"/>
      <c r="E61" s="71"/>
      <c r="F61" s="71"/>
      <c r="G61" s="71"/>
      <c r="H61" s="71"/>
    </row>
    <row r="62" spans="2:10" x14ac:dyDescent="0.25">
      <c r="B62" s="106"/>
      <c r="C62" s="60"/>
      <c r="D62" s="47"/>
      <c r="E62" s="71"/>
      <c r="F62" s="71"/>
      <c r="G62" s="71"/>
      <c r="H62" s="71"/>
    </row>
    <row r="63" spans="2:10" x14ac:dyDescent="0.25">
      <c r="B63" s="106"/>
      <c r="C63" s="60"/>
      <c r="D63" s="47"/>
      <c r="E63" s="71"/>
      <c r="F63" s="71"/>
      <c r="G63" s="71"/>
      <c r="H63" s="71"/>
    </row>
    <row r="64" spans="2:10" x14ac:dyDescent="0.25">
      <c r="B64" s="106"/>
      <c r="C64" s="60"/>
      <c r="D64" s="47"/>
      <c r="E64" s="71"/>
      <c r="F64" s="71"/>
      <c r="G64" s="71"/>
      <c r="H64" s="47"/>
    </row>
    <row r="65" spans="2:8" ht="14.4" thickBot="1" x14ac:dyDescent="0.3">
      <c r="B65" s="107"/>
      <c r="C65" s="97"/>
      <c r="D65" s="98"/>
      <c r="E65" s="98"/>
      <c r="F65" s="98"/>
      <c r="G65" s="88"/>
      <c r="H65" s="47"/>
    </row>
    <row r="66" spans="2:8" x14ac:dyDescent="0.25">
      <c r="B66" s="106"/>
      <c r="C66" s="60"/>
      <c r="D66" s="47"/>
      <c r="E66" s="47"/>
      <c r="F66" s="47"/>
      <c r="G66" s="71"/>
      <c r="H66" s="47"/>
    </row>
    <row r="67" spans="2:8" x14ac:dyDescent="0.25">
      <c r="B67" s="47"/>
      <c r="C67" s="47"/>
      <c r="D67" s="47"/>
      <c r="E67" s="47"/>
      <c r="F67" s="47"/>
      <c r="G67" s="47"/>
      <c r="H67" s="47"/>
    </row>
    <row r="68" spans="2:8" x14ac:dyDescent="0.25">
      <c r="B68" s="47"/>
      <c r="C68" s="47"/>
      <c r="D68" s="47"/>
      <c r="E68" s="47"/>
      <c r="F68" s="47"/>
      <c r="G68" s="47"/>
      <c r="H68" s="47"/>
    </row>
    <row r="69" spans="2:8" x14ac:dyDescent="0.25">
      <c r="B69" s="73"/>
      <c r="C69" s="70"/>
      <c r="D69" s="70"/>
      <c r="E69" s="70"/>
      <c r="F69" s="70"/>
      <c r="G69" s="70"/>
      <c r="H69" s="47"/>
    </row>
    <row r="70" spans="2:8" x14ac:dyDescent="0.25">
      <c r="B70" s="71"/>
      <c r="C70" s="71"/>
      <c r="D70" s="71"/>
      <c r="E70" s="71"/>
      <c r="F70" s="71"/>
      <c r="G70" s="71"/>
      <c r="H70" s="47"/>
    </row>
    <row r="71" spans="2:8" x14ac:dyDescent="0.25">
      <c r="B71" s="71"/>
      <c r="C71" s="71"/>
      <c r="D71" s="71"/>
      <c r="E71" s="71"/>
      <c r="F71" s="71"/>
      <c r="G71" s="71"/>
      <c r="H71" s="47"/>
    </row>
    <row r="72" spans="2:8" ht="14.4" thickBot="1" x14ac:dyDescent="0.3">
      <c r="B72" s="88"/>
      <c r="C72" s="88"/>
      <c r="D72" s="88"/>
      <c r="E72" s="88"/>
      <c r="F72" s="88"/>
      <c r="G72" s="88"/>
      <c r="H72" s="47"/>
    </row>
    <row r="73" spans="2:8" x14ac:dyDescent="0.25">
      <c r="B73" s="47"/>
      <c r="C73" s="47"/>
      <c r="D73" s="47"/>
      <c r="E73" s="47"/>
      <c r="F73" s="47"/>
      <c r="G73" s="47"/>
      <c r="H73" s="47"/>
    </row>
    <row r="74" spans="2:8" x14ac:dyDescent="0.25">
      <c r="B74" s="73"/>
      <c r="C74" s="69"/>
      <c r="D74" s="69"/>
      <c r="E74" s="69"/>
      <c r="F74" s="69"/>
      <c r="G74" s="69"/>
      <c r="H74" s="69"/>
    </row>
    <row r="75" spans="2:8" x14ac:dyDescent="0.25">
      <c r="B75" s="71"/>
      <c r="C75" s="71"/>
      <c r="D75" s="71"/>
      <c r="E75" s="71"/>
      <c r="F75" s="71"/>
      <c r="G75" s="71"/>
      <c r="H75" s="71"/>
    </row>
    <row r="76" spans="2:8" ht="14.4" thickBot="1" x14ac:dyDescent="0.3">
      <c r="B76" s="88"/>
      <c r="C76" s="88"/>
      <c r="D76" s="88"/>
      <c r="E76" s="88"/>
      <c r="F76" s="88"/>
      <c r="G76" s="88"/>
      <c r="H76" s="88"/>
    </row>
    <row r="77" spans="2:8" x14ac:dyDescent="0.25">
      <c r="B77" s="47"/>
      <c r="C77" s="47"/>
      <c r="D77" s="47"/>
      <c r="E77" s="47"/>
      <c r="F77" s="47"/>
      <c r="G77" s="47"/>
      <c r="H77" s="47"/>
    </row>
    <row r="78" spans="2:8" x14ac:dyDescent="0.25">
      <c r="B78" s="47"/>
      <c r="C78" s="47"/>
      <c r="D78" s="47"/>
      <c r="E78" s="47"/>
      <c r="F78" s="47"/>
      <c r="G78" s="47"/>
      <c r="H78" s="47"/>
    </row>
    <row r="79" spans="2:8" x14ac:dyDescent="0.25">
      <c r="D79" s="47"/>
      <c r="E79" s="47"/>
      <c r="F79" s="47"/>
      <c r="G79" s="47"/>
      <c r="H79" s="47"/>
    </row>
    <row r="80" spans="2:8" ht="14.4" thickBot="1" x14ac:dyDescent="0.3">
      <c r="B80" s="47"/>
      <c r="C80" s="47"/>
      <c r="D80" s="47"/>
      <c r="E80" s="47"/>
      <c r="F80" s="47"/>
      <c r="G80" s="47"/>
      <c r="H80" s="47"/>
    </row>
    <row r="81" spans="2:8" x14ac:dyDescent="0.25">
      <c r="B81" s="109"/>
      <c r="C81" s="109"/>
      <c r="D81" s="47"/>
      <c r="E81" s="47"/>
      <c r="F81" s="47"/>
      <c r="G81" s="47"/>
      <c r="H81" s="47"/>
    </row>
    <row r="82" spans="2:8" x14ac:dyDescent="0.25">
      <c r="B82" s="71"/>
      <c r="C82" s="71"/>
      <c r="D82" s="47"/>
      <c r="E82" s="47"/>
      <c r="F82" s="47"/>
      <c r="G82" s="71"/>
      <c r="H82" s="47"/>
    </row>
    <row r="83" spans="2:8" x14ac:dyDescent="0.25">
      <c r="B83" s="71"/>
      <c r="C83" s="71"/>
      <c r="D83" s="47"/>
      <c r="E83" s="47"/>
      <c r="F83" s="47"/>
      <c r="G83" s="71"/>
      <c r="H83" s="47"/>
    </row>
    <row r="84" spans="2:8" x14ac:dyDescent="0.25">
      <c r="B84" s="71"/>
      <c r="C84" s="71"/>
      <c r="D84" s="47"/>
      <c r="E84" s="47"/>
      <c r="F84" s="47"/>
      <c r="G84" s="71"/>
      <c r="H84" s="47"/>
    </row>
    <row r="85" spans="2:8" x14ac:dyDescent="0.25">
      <c r="B85" s="71"/>
      <c r="C85" s="71"/>
      <c r="D85" s="47"/>
      <c r="E85" s="47"/>
      <c r="F85" s="47"/>
      <c r="G85" s="71"/>
      <c r="H85" s="47"/>
    </row>
    <row r="86" spans="2:8" ht="14.4" thickBot="1" x14ac:dyDescent="0.3">
      <c r="B86" s="88"/>
      <c r="C86" s="88"/>
      <c r="D86" s="47"/>
      <c r="E86" s="47"/>
      <c r="F86" s="47"/>
      <c r="G86" s="71"/>
      <c r="H86" s="47"/>
    </row>
    <row r="87" spans="2:8" x14ac:dyDescent="0.25">
      <c r="B87" s="71"/>
      <c r="C87" s="71"/>
      <c r="D87" s="47"/>
      <c r="E87" s="47"/>
      <c r="F87" s="47"/>
      <c r="G87" s="47"/>
      <c r="H87" s="47"/>
    </row>
  </sheetData>
  <mergeCells count="2">
    <mergeCell ref="B4:H4"/>
    <mergeCell ref="B48:H48"/>
  </mergeCells>
  <pageMargins left="0.2" right="0.2" top="0.75" bottom="0.75" header="0.3" footer="0.3"/>
  <pageSetup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tabSelected="1" zoomScale="85" zoomScaleNormal="85" workbookViewId="0">
      <pane xSplit="3" ySplit="12" topLeftCell="D13" activePane="bottomRight" state="frozen"/>
      <selection activeCell="A24" sqref="A24"/>
      <selection pane="topRight" activeCell="A24" sqref="A24"/>
      <selection pane="bottomLeft" activeCell="A24" sqref="A24"/>
      <selection pane="bottomRight" activeCell="A24" sqref="A24"/>
    </sheetView>
  </sheetViews>
  <sheetFormatPr defaultColWidth="9.109375" defaultRowHeight="13.8" x14ac:dyDescent="0.25"/>
  <cols>
    <col min="1" max="1" width="4.33203125" style="24" customWidth="1"/>
    <col min="2" max="2" width="1.5546875" style="24" customWidth="1"/>
    <col min="3" max="3" width="18.5546875" style="24" customWidth="1"/>
    <col min="4" max="4" width="4.33203125" style="24" customWidth="1"/>
    <col min="5" max="10" width="12.44140625" style="46" bestFit="1" customWidth="1"/>
    <col min="11" max="11" width="8.44140625" style="53" bestFit="1" customWidth="1"/>
    <col min="12" max="12" width="12.44140625" style="46" bestFit="1" customWidth="1"/>
    <col min="13" max="13" width="10.6640625" style="31" bestFit="1" customWidth="1"/>
    <col min="14" max="14" width="7.5546875" style="24" customWidth="1"/>
    <col min="15" max="15" width="2.6640625" style="24" customWidth="1"/>
    <col min="16" max="16" width="13.88671875" style="24" bestFit="1" customWidth="1"/>
    <col min="17" max="17" width="10.6640625" style="24" bestFit="1" customWidth="1"/>
    <col min="18" max="16384" width="9.109375" style="24"/>
  </cols>
  <sheetData>
    <row r="1" spans="1:17" x14ac:dyDescent="0.25">
      <c r="N1" s="45"/>
    </row>
    <row r="2" spans="1:17" x14ac:dyDescent="0.25">
      <c r="N2" s="25" t="s">
        <v>34</v>
      </c>
    </row>
    <row r="3" spans="1:17" x14ac:dyDescent="0.25">
      <c r="N3" s="25" t="s">
        <v>195</v>
      </c>
    </row>
    <row r="5" spans="1:17" x14ac:dyDescent="0.25">
      <c r="E5" s="49" t="s">
        <v>231</v>
      </c>
      <c r="F5" s="49"/>
      <c r="G5" s="49"/>
      <c r="H5" s="49"/>
      <c r="I5" s="49"/>
      <c r="J5" s="49"/>
      <c r="K5" s="54"/>
      <c r="L5" s="49"/>
      <c r="M5" s="49"/>
      <c r="N5" s="49"/>
    </row>
    <row r="7" spans="1:17" x14ac:dyDescent="0.25">
      <c r="E7" s="50" t="s">
        <v>13</v>
      </c>
      <c r="F7" s="50" t="s">
        <v>14</v>
      </c>
      <c r="G7" s="50" t="s">
        <v>15</v>
      </c>
      <c r="H7" s="50" t="s">
        <v>16</v>
      </c>
      <c r="I7" s="50" t="s">
        <v>17</v>
      </c>
      <c r="J7" s="50" t="s">
        <v>18</v>
      </c>
      <c r="K7" s="55" t="s">
        <v>19</v>
      </c>
      <c r="L7" s="50" t="s">
        <v>23</v>
      </c>
      <c r="M7" s="50" t="s">
        <v>31</v>
      </c>
      <c r="N7" s="50" t="s">
        <v>32</v>
      </c>
    </row>
    <row r="8" spans="1:17" ht="6" customHeight="1" x14ac:dyDescent="0.25">
      <c r="E8" s="50"/>
      <c r="F8" s="50"/>
      <c r="G8" s="50"/>
      <c r="H8" s="50"/>
      <c r="I8" s="50"/>
      <c r="J8" s="50"/>
      <c r="K8" s="55"/>
      <c r="L8" s="50"/>
    </row>
    <row r="9" spans="1:17" x14ac:dyDescent="0.25">
      <c r="E9" s="50"/>
      <c r="F9" s="50"/>
      <c r="G9" s="50" t="s">
        <v>21</v>
      </c>
      <c r="H9" s="50"/>
      <c r="I9" s="50"/>
      <c r="J9" s="50" t="s">
        <v>20</v>
      </c>
      <c r="K9" s="55" t="s">
        <v>33</v>
      </c>
      <c r="L9" s="56" t="s">
        <v>25</v>
      </c>
    </row>
    <row r="10" spans="1:17" ht="6" customHeight="1" x14ac:dyDescent="0.25">
      <c r="E10" s="51"/>
      <c r="F10" s="51"/>
      <c r="G10" s="51"/>
      <c r="H10" s="51"/>
      <c r="I10" s="51"/>
      <c r="J10" s="51"/>
      <c r="K10" s="57"/>
    </row>
    <row r="11" spans="1:17" x14ac:dyDescent="0.25">
      <c r="E11" s="45"/>
      <c r="F11" s="45"/>
      <c r="G11" s="45"/>
      <c r="H11" s="45"/>
      <c r="I11" s="45"/>
      <c r="J11" s="45" t="s">
        <v>11</v>
      </c>
      <c r="K11" s="58" t="s">
        <v>10</v>
      </c>
      <c r="L11" s="45" t="s">
        <v>24</v>
      </c>
      <c r="N11" s="45" t="s">
        <v>30</v>
      </c>
    </row>
    <row r="12" spans="1:17" s="20" customFormat="1" x14ac:dyDescent="0.25">
      <c r="C12" s="20" t="s">
        <v>12</v>
      </c>
      <c r="E12" s="40" t="s">
        <v>250</v>
      </c>
      <c r="F12" s="40" t="s">
        <v>7</v>
      </c>
      <c r="G12" s="40" t="s">
        <v>8</v>
      </c>
      <c r="H12" s="40" t="s">
        <v>10</v>
      </c>
      <c r="I12" s="40" t="s">
        <v>9</v>
      </c>
      <c r="J12" s="40" t="s">
        <v>10</v>
      </c>
      <c r="K12" s="41" t="s">
        <v>22</v>
      </c>
      <c r="L12" s="40" t="s">
        <v>9</v>
      </c>
      <c r="M12" s="82" t="s">
        <v>28</v>
      </c>
      <c r="N12" s="21" t="s">
        <v>29</v>
      </c>
      <c r="O12" s="43"/>
    </row>
    <row r="13" spans="1:17" x14ac:dyDescent="0.25">
      <c r="A13" s="24">
        <v>1</v>
      </c>
      <c r="B13" s="24" t="s">
        <v>27</v>
      </c>
      <c r="C13" s="24" t="s">
        <v>40</v>
      </c>
      <c r="D13" s="24" t="s">
        <v>41</v>
      </c>
      <c r="E13" s="46">
        <v>465169</v>
      </c>
      <c r="F13" s="46">
        <v>241161</v>
      </c>
      <c r="G13" s="45">
        <f t="shared" ref="G13:G16" si="0">+F13+E13</f>
        <v>706330</v>
      </c>
      <c r="H13" s="46">
        <v>87216</v>
      </c>
      <c r="I13" s="46">
        <v>63985</v>
      </c>
      <c r="J13" s="46">
        <f>G13-H13</f>
        <v>619114</v>
      </c>
      <c r="K13" s="53">
        <f>H13/J13</f>
        <v>0.1409</v>
      </c>
      <c r="L13" s="46">
        <f>I13*(1+K13)</f>
        <v>73000</v>
      </c>
      <c r="M13" s="31">
        <v>3101</v>
      </c>
      <c r="N13" s="59">
        <f>L13/M13</f>
        <v>23.54</v>
      </c>
      <c r="O13" s="87"/>
      <c r="P13" s="31"/>
      <c r="Q13" s="46"/>
    </row>
    <row r="14" spans="1:17" x14ac:dyDescent="0.25">
      <c r="A14" s="24">
        <v>2</v>
      </c>
      <c r="B14" s="24" t="s">
        <v>27</v>
      </c>
      <c r="C14" s="24" t="s">
        <v>68</v>
      </c>
      <c r="D14" s="24" t="s">
        <v>42</v>
      </c>
      <c r="E14" s="46">
        <v>756194</v>
      </c>
      <c r="F14" s="46">
        <v>1285420</v>
      </c>
      <c r="G14" s="45">
        <f t="shared" ref="G14" si="1">+F14+E14</f>
        <v>2041614</v>
      </c>
      <c r="H14" s="46">
        <v>706698</v>
      </c>
      <c r="I14" s="46">
        <v>526290</v>
      </c>
      <c r="J14" s="46">
        <f>G14-H14</f>
        <v>1334916</v>
      </c>
      <c r="K14" s="53">
        <f>H14/J14</f>
        <v>0.52939999999999998</v>
      </c>
      <c r="L14" s="46">
        <f>I14*(1+K14)</f>
        <v>804908</v>
      </c>
      <c r="M14" s="31">
        <v>17362</v>
      </c>
      <c r="N14" s="59">
        <f>L14/M14</f>
        <v>46.36</v>
      </c>
      <c r="O14" s="87"/>
      <c r="P14" s="31"/>
      <c r="Q14" s="46"/>
    </row>
    <row r="15" spans="1:17" x14ac:dyDescent="0.25">
      <c r="A15" s="24">
        <v>3</v>
      </c>
      <c r="B15" s="24" t="s">
        <v>27</v>
      </c>
      <c r="C15" s="24" t="s">
        <v>126</v>
      </c>
      <c r="D15" s="24" t="s">
        <v>43</v>
      </c>
      <c r="E15" s="46">
        <v>5479469</v>
      </c>
      <c r="F15" s="46">
        <v>5208496</v>
      </c>
      <c r="G15" s="45">
        <f t="shared" si="0"/>
        <v>10687965</v>
      </c>
      <c r="H15" s="46">
        <v>2176046</v>
      </c>
      <c r="I15" s="46">
        <v>4089383</v>
      </c>
      <c r="J15" s="46">
        <f>G15-H15</f>
        <v>8511919</v>
      </c>
      <c r="K15" s="53">
        <f t="shared" ref="K15:K29" si="2">H15/J15</f>
        <v>0.25559999999999999</v>
      </c>
      <c r="L15" s="46">
        <f t="shared" ref="L15:L16" si="3">I15*(1+K15)</f>
        <v>5134629</v>
      </c>
      <c r="M15" s="31">
        <v>158508</v>
      </c>
      <c r="N15" s="59">
        <f t="shared" ref="N15:N29" si="4">L15/M15</f>
        <v>32.39</v>
      </c>
      <c r="O15" s="87"/>
      <c r="P15" s="31"/>
      <c r="Q15" s="46"/>
    </row>
    <row r="16" spans="1:17" x14ac:dyDescent="0.25">
      <c r="A16" s="24">
        <v>4</v>
      </c>
      <c r="B16" s="24" t="s">
        <v>27</v>
      </c>
      <c r="C16" s="24" t="s">
        <v>0</v>
      </c>
      <c r="D16" s="24" t="s">
        <v>46</v>
      </c>
      <c r="E16" s="46">
        <v>21772156</v>
      </c>
      <c r="F16" s="46">
        <v>8951579</v>
      </c>
      <c r="G16" s="45">
        <f t="shared" si="0"/>
        <v>30723735</v>
      </c>
      <c r="H16" s="46">
        <v>2170189</v>
      </c>
      <c r="I16" s="46">
        <v>4035698</v>
      </c>
      <c r="J16" s="46">
        <f t="shared" ref="J16:J29" si="5">G16-H16</f>
        <v>28553546</v>
      </c>
      <c r="K16" s="53">
        <f t="shared" si="2"/>
        <v>7.5999999999999998E-2</v>
      </c>
      <c r="L16" s="46">
        <f t="shared" si="3"/>
        <v>4342411</v>
      </c>
      <c r="M16" s="31">
        <v>295576</v>
      </c>
      <c r="N16" s="59">
        <f t="shared" si="4"/>
        <v>14.69</v>
      </c>
      <c r="O16" s="87"/>
      <c r="P16" s="31"/>
      <c r="Q16" s="46"/>
    </row>
    <row r="17" spans="1:17" x14ac:dyDescent="0.25">
      <c r="A17" s="24">
        <v>7</v>
      </c>
      <c r="B17" s="24" t="s">
        <v>27</v>
      </c>
      <c r="C17" s="24" t="s">
        <v>127</v>
      </c>
      <c r="D17" s="24" t="s">
        <v>49</v>
      </c>
      <c r="E17" s="46">
        <v>21025070</v>
      </c>
      <c r="F17" s="46">
        <v>8012841</v>
      </c>
      <c r="G17" s="45">
        <f t="shared" ref="G17:G29" si="6">+F17+E17</f>
        <v>29037911</v>
      </c>
      <c r="H17" s="46">
        <v>3166305</v>
      </c>
      <c r="I17" s="46">
        <v>2705053</v>
      </c>
      <c r="J17" s="46">
        <f t="shared" si="5"/>
        <v>25871606</v>
      </c>
      <c r="K17" s="53">
        <f t="shared" si="2"/>
        <v>0.12239999999999999</v>
      </c>
      <c r="L17" s="46">
        <f t="shared" ref="L17:L29" si="7">I17*(1+K17)</f>
        <v>3036151</v>
      </c>
      <c r="M17" s="31">
        <v>295745</v>
      </c>
      <c r="N17" s="59">
        <f t="shared" si="4"/>
        <v>10.27</v>
      </c>
      <c r="O17" s="87"/>
      <c r="P17" s="31"/>
      <c r="Q17" s="46"/>
    </row>
    <row r="18" spans="1:17" x14ac:dyDescent="0.25">
      <c r="A18" s="24">
        <v>8</v>
      </c>
      <c r="B18" s="24" t="s">
        <v>27</v>
      </c>
      <c r="C18" s="47" t="s">
        <v>1</v>
      </c>
      <c r="D18" s="47" t="s">
        <v>50</v>
      </c>
      <c r="E18" s="48">
        <v>57645462</v>
      </c>
      <c r="F18" s="48">
        <v>26763884</v>
      </c>
      <c r="G18" s="45">
        <f t="shared" si="6"/>
        <v>84409346</v>
      </c>
      <c r="H18" s="45">
        <v>9568471</v>
      </c>
      <c r="I18" s="48">
        <v>14081803</v>
      </c>
      <c r="J18" s="46">
        <f t="shared" si="5"/>
        <v>74840875</v>
      </c>
      <c r="K18" s="53">
        <f t="shared" si="2"/>
        <v>0.12790000000000001</v>
      </c>
      <c r="L18" s="48">
        <f>I18*(1+K18)</f>
        <v>15882866</v>
      </c>
      <c r="M18" s="44">
        <v>773609</v>
      </c>
      <c r="N18" s="60">
        <f>L18/M18</f>
        <v>20.53</v>
      </c>
      <c r="O18" s="87"/>
      <c r="P18" s="31"/>
      <c r="Q18" s="46"/>
    </row>
    <row r="19" spans="1:17" x14ac:dyDescent="0.25">
      <c r="A19" s="24">
        <v>9</v>
      </c>
      <c r="B19" s="24" t="s">
        <v>27</v>
      </c>
      <c r="C19" s="24" t="s">
        <v>2</v>
      </c>
      <c r="D19" s="24" t="s">
        <v>52</v>
      </c>
      <c r="E19" s="46">
        <v>2329378</v>
      </c>
      <c r="F19" s="46">
        <v>276121</v>
      </c>
      <c r="G19" s="45">
        <f t="shared" si="6"/>
        <v>2605499</v>
      </c>
      <c r="H19" s="46">
        <v>88577</v>
      </c>
      <c r="I19" s="46">
        <v>104573</v>
      </c>
      <c r="J19" s="46">
        <f t="shared" si="5"/>
        <v>2516922</v>
      </c>
      <c r="K19" s="53">
        <f t="shared" si="2"/>
        <v>3.5200000000000002E-2</v>
      </c>
      <c r="L19" s="46">
        <f t="shared" si="7"/>
        <v>108254</v>
      </c>
      <c r="M19" s="31">
        <v>35654</v>
      </c>
      <c r="N19" s="59">
        <f t="shared" si="4"/>
        <v>3.04</v>
      </c>
      <c r="O19" s="87"/>
      <c r="P19" s="31"/>
      <c r="Q19" s="46"/>
    </row>
    <row r="20" spans="1:17" x14ac:dyDescent="0.25">
      <c r="A20" s="24">
        <v>10</v>
      </c>
      <c r="B20" s="24" t="s">
        <v>27</v>
      </c>
      <c r="C20" s="24" t="s">
        <v>191</v>
      </c>
      <c r="D20" s="24" t="s">
        <v>189</v>
      </c>
      <c r="E20" s="46">
        <v>2670211</v>
      </c>
      <c r="F20" s="46">
        <v>2424451</v>
      </c>
      <c r="G20" s="45">
        <f t="shared" si="6"/>
        <v>5094662</v>
      </c>
      <c r="H20" s="46">
        <v>1826805</v>
      </c>
      <c r="I20" s="46">
        <v>503814</v>
      </c>
      <c r="J20" s="46">
        <f t="shared" si="5"/>
        <v>3267857</v>
      </c>
      <c r="K20" s="110">
        <f t="shared" si="2"/>
        <v>0.55900000000000005</v>
      </c>
      <c r="N20" s="59">
        <v>0</v>
      </c>
      <c r="O20" s="87"/>
      <c r="P20" s="31"/>
      <c r="Q20" s="46"/>
    </row>
    <row r="21" spans="1:17" x14ac:dyDescent="0.25">
      <c r="A21" s="24">
        <v>11</v>
      </c>
      <c r="B21" s="24" t="s">
        <v>27</v>
      </c>
      <c r="C21" s="24" t="s">
        <v>187</v>
      </c>
      <c r="D21" s="24" t="s">
        <v>54</v>
      </c>
      <c r="E21" s="46">
        <v>3168445</v>
      </c>
      <c r="F21" s="46">
        <v>1194926</v>
      </c>
      <c r="G21" s="45">
        <f t="shared" si="6"/>
        <v>4363371</v>
      </c>
      <c r="H21" s="46">
        <v>393193</v>
      </c>
      <c r="I21" s="46">
        <v>575403</v>
      </c>
      <c r="J21" s="46">
        <f t="shared" si="5"/>
        <v>3970178</v>
      </c>
      <c r="K21" s="53">
        <f t="shared" si="2"/>
        <v>9.9000000000000005E-2</v>
      </c>
      <c r="L21" s="46">
        <f t="shared" si="7"/>
        <v>632368</v>
      </c>
      <c r="M21" s="31">
        <v>50136</v>
      </c>
      <c r="N21" s="59">
        <f t="shared" si="4"/>
        <v>12.61</v>
      </c>
      <c r="O21" s="87"/>
      <c r="P21" s="31"/>
      <c r="Q21" s="46"/>
    </row>
    <row r="22" spans="1:17" x14ac:dyDescent="0.25">
      <c r="A22" s="24">
        <v>12</v>
      </c>
      <c r="B22" s="24" t="s">
        <v>27</v>
      </c>
      <c r="C22" s="24" t="s">
        <v>3</v>
      </c>
      <c r="D22" s="24" t="s">
        <v>56</v>
      </c>
      <c r="E22" s="46">
        <v>1648735</v>
      </c>
      <c r="F22" s="46">
        <v>924620</v>
      </c>
      <c r="G22" s="45">
        <f t="shared" si="6"/>
        <v>2573355</v>
      </c>
      <c r="H22" s="46">
        <v>307442</v>
      </c>
      <c r="I22" s="46">
        <v>467160</v>
      </c>
      <c r="J22" s="46">
        <f t="shared" si="5"/>
        <v>2265913</v>
      </c>
      <c r="K22" s="53">
        <f t="shared" si="2"/>
        <v>0.13569999999999999</v>
      </c>
      <c r="L22" s="46">
        <f t="shared" si="7"/>
        <v>530554</v>
      </c>
      <c r="M22" s="31">
        <v>39888</v>
      </c>
      <c r="N22" s="59">
        <f t="shared" si="4"/>
        <v>13.3</v>
      </c>
      <c r="O22" s="87"/>
      <c r="P22" s="31"/>
      <c r="Q22" s="46"/>
    </row>
    <row r="23" spans="1:17" x14ac:dyDescent="0.25">
      <c r="A23" s="24">
        <v>13</v>
      </c>
      <c r="B23" s="24" t="s">
        <v>27</v>
      </c>
      <c r="C23" s="24" t="s">
        <v>69</v>
      </c>
      <c r="D23" s="24" t="s">
        <v>57</v>
      </c>
      <c r="E23" s="46">
        <v>41882528</v>
      </c>
      <c r="F23" s="46">
        <v>26806965</v>
      </c>
      <c r="G23" s="45">
        <f t="shared" si="6"/>
        <v>68689493</v>
      </c>
      <c r="H23" s="46">
        <v>9466359</v>
      </c>
      <c r="I23" s="46">
        <v>13259754</v>
      </c>
      <c r="J23" s="46">
        <f t="shared" si="5"/>
        <v>59223134</v>
      </c>
      <c r="K23" s="53">
        <f t="shared" si="2"/>
        <v>0.1598</v>
      </c>
      <c r="L23" s="63">
        <f t="shared" si="7"/>
        <v>15378663</v>
      </c>
      <c r="M23" s="64">
        <v>118407</v>
      </c>
      <c r="N23" s="61">
        <f t="shared" si="4"/>
        <v>129.88</v>
      </c>
      <c r="O23" s="87"/>
      <c r="P23" s="31"/>
      <c r="Q23" s="46"/>
    </row>
    <row r="24" spans="1:17" x14ac:dyDescent="0.25">
      <c r="C24" s="24" t="s">
        <v>129</v>
      </c>
      <c r="L24" s="46">
        <f>L23*M24/M23</f>
        <v>530299</v>
      </c>
      <c r="M24" s="31">
        <v>4083</v>
      </c>
      <c r="N24" s="59">
        <f t="shared" si="4"/>
        <v>129.88</v>
      </c>
      <c r="O24" s="87"/>
      <c r="P24" s="31"/>
      <c r="Q24" s="46"/>
    </row>
    <row r="25" spans="1:17" x14ac:dyDescent="0.25">
      <c r="A25" s="24">
        <v>14</v>
      </c>
      <c r="B25" s="24" t="s">
        <v>27</v>
      </c>
      <c r="C25" s="24" t="s">
        <v>214</v>
      </c>
      <c r="D25" s="24" t="s">
        <v>44</v>
      </c>
      <c r="E25" s="46">
        <v>12535509</v>
      </c>
      <c r="F25" s="46">
        <v>7532427</v>
      </c>
      <c r="G25" s="45">
        <f t="shared" si="6"/>
        <v>20067936</v>
      </c>
      <c r="H25" s="46">
        <v>4100042</v>
      </c>
      <c r="I25" s="46">
        <v>3419103</v>
      </c>
      <c r="J25" s="46">
        <f>G25-H25</f>
        <v>15967894</v>
      </c>
      <c r="K25" s="53">
        <f>H25/J25</f>
        <v>0.25679999999999997</v>
      </c>
      <c r="L25" s="46">
        <f>I25*(1+K25)</f>
        <v>4297129</v>
      </c>
      <c r="M25" s="31">
        <v>177443</v>
      </c>
      <c r="N25" s="59">
        <f>L25/M25</f>
        <v>24.22</v>
      </c>
      <c r="O25" s="87"/>
      <c r="P25" s="31"/>
      <c r="Q25" s="46"/>
    </row>
    <row r="26" spans="1:17" x14ac:dyDescent="0.25">
      <c r="A26" s="24">
        <v>15</v>
      </c>
      <c r="B26" s="24" t="s">
        <v>27</v>
      </c>
      <c r="C26" s="24" t="s">
        <v>4</v>
      </c>
      <c r="D26" s="24" t="s">
        <v>60</v>
      </c>
      <c r="E26" s="46">
        <v>1090428</v>
      </c>
      <c r="F26" s="46">
        <v>813487</v>
      </c>
      <c r="G26" s="45">
        <f t="shared" si="6"/>
        <v>1903915</v>
      </c>
      <c r="H26" s="46">
        <v>72107</v>
      </c>
      <c r="I26" s="46">
        <v>468804</v>
      </c>
      <c r="J26" s="46">
        <f t="shared" si="5"/>
        <v>1831808</v>
      </c>
      <c r="K26" s="53">
        <f t="shared" si="2"/>
        <v>3.9399999999999998E-2</v>
      </c>
      <c r="L26" s="46">
        <f t="shared" si="7"/>
        <v>487275</v>
      </c>
      <c r="M26" s="31">
        <v>46687</v>
      </c>
      <c r="N26" s="59">
        <f t="shared" si="4"/>
        <v>10.44</v>
      </c>
      <c r="O26" s="87"/>
      <c r="P26" s="31"/>
      <c r="Q26" s="46"/>
    </row>
    <row r="27" spans="1:17" x14ac:dyDescent="0.25">
      <c r="A27" s="24">
        <v>16</v>
      </c>
      <c r="B27" s="24" t="s">
        <v>27</v>
      </c>
      <c r="C27" s="24" t="s">
        <v>5</v>
      </c>
      <c r="D27" s="24" t="s">
        <v>62</v>
      </c>
      <c r="E27" s="46">
        <v>961684</v>
      </c>
      <c r="F27" s="46">
        <v>476319</v>
      </c>
      <c r="G27" s="45">
        <f t="shared" si="6"/>
        <v>1438003</v>
      </c>
      <c r="H27" s="46">
        <v>328560</v>
      </c>
      <c r="I27" s="46">
        <v>118667</v>
      </c>
      <c r="J27" s="46">
        <f t="shared" si="5"/>
        <v>1109443</v>
      </c>
      <c r="K27" s="53">
        <f t="shared" si="2"/>
        <v>0.29609999999999997</v>
      </c>
      <c r="L27" s="46">
        <f t="shared" si="7"/>
        <v>153804</v>
      </c>
      <c r="M27" s="31">
        <v>58046</v>
      </c>
      <c r="N27" s="59">
        <f t="shared" si="4"/>
        <v>2.65</v>
      </c>
      <c r="O27" s="87"/>
      <c r="P27" s="31"/>
      <c r="Q27" s="46"/>
    </row>
    <row r="28" spans="1:17" x14ac:dyDescent="0.25">
      <c r="A28" s="24">
        <v>18</v>
      </c>
      <c r="B28" s="24" t="s">
        <v>27</v>
      </c>
      <c r="C28" s="24" t="s">
        <v>200</v>
      </c>
      <c r="D28" s="24" t="s">
        <v>65</v>
      </c>
      <c r="E28" s="46">
        <v>5834927</v>
      </c>
      <c r="F28" s="46">
        <v>3361128</v>
      </c>
      <c r="G28" s="45">
        <f t="shared" si="6"/>
        <v>9196055</v>
      </c>
      <c r="H28" s="46">
        <v>1175046</v>
      </c>
      <c r="I28" s="46">
        <v>1194248</v>
      </c>
      <c r="J28" s="46">
        <f t="shared" si="5"/>
        <v>8021009</v>
      </c>
      <c r="K28" s="53">
        <f t="shared" si="2"/>
        <v>0.14649999999999999</v>
      </c>
      <c r="L28" s="46">
        <f t="shared" si="7"/>
        <v>1369205</v>
      </c>
      <c r="M28" s="31">
        <v>60544</v>
      </c>
      <c r="N28" s="59">
        <f t="shared" si="4"/>
        <v>22.62</v>
      </c>
      <c r="O28" s="87"/>
      <c r="P28" s="31"/>
      <c r="Q28" s="46"/>
    </row>
    <row r="29" spans="1:17" x14ac:dyDescent="0.25">
      <c r="A29" s="24">
        <v>19</v>
      </c>
      <c r="B29" s="24" t="s">
        <v>27</v>
      </c>
      <c r="C29" s="24" t="s">
        <v>155</v>
      </c>
      <c r="D29" s="24" t="s">
        <v>66</v>
      </c>
      <c r="E29" s="46">
        <v>6273628</v>
      </c>
      <c r="F29" s="46">
        <v>1206539</v>
      </c>
      <c r="G29" s="45">
        <f t="shared" si="6"/>
        <v>7480167</v>
      </c>
      <c r="H29" s="46">
        <v>369034</v>
      </c>
      <c r="I29" s="46">
        <v>465938</v>
      </c>
      <c r="J29" s="46">
        <f t="shared" si="5"/>
        <v>7111133</v>
      </c>
      <c r="K29" s="53">
        <f t="shared" si="2"/>
        <v>5.1900000000000002E-2</v>
      </c>
      <c r="L29" s="46">
        <f t="shared" si="7"/>
        <v>490120</v>
      </c>
      <c r="M29" s="31">
        <v>69205</v>
      </c>
      <c r="N29" s="59">
        <f t="shared" si="4"/>
        <v>7.08</v>
      </c>
      <c r="O29" s="87"/>
      <c r="P29" s="31"/>
      <c r="Q29" s="46"/>
    </row>
    <row r="30" spans="1:17" x14ac:dyDescent="0.25">
      <c r="A30" s="24">
        <v>20</v>
      </c>
      <c r="B30" s="24" t="s">
        <v>27</v>
      </c>
      <c r="C30" s="24" t="s">
        <v>6</v>
      </c>
      <c r="D30" s="24" t="s">
        <v>67</v>
      </c>
      <c r="E30" s="46">
        <v>11830845</v>
      </c>
      <c r="F30" s="46">
        <v>4151780</v>
      </c>
      <c r="G30" s="45">
        <f t="shared" ref="G30" si="8">+F30+E30</f>
        <v>15982625</v>
      </c>
      <c r="H30" s="46">
        <v>1198291</v>
      </c>
      <c r="I30" s="46">
        <v>2059316</v>
      </c>
      <c r="J30" s="46">
        <f t="shared" ref="J30" si="9">G30-H30</f>
        <v>14784334</v>
      </c>
      <c r="K30" s="53">
        <f t="shared" ref="K30" si="10">H30/J30</f>
        <v>8.1100000000000005E-2</v>
      </c>
      <c r="L30" s="46">
        <f t="shared" ref="L30" si="11">I30*(1+K30)</f>
        <v>2226327</v>
      </c>
      <c r="M30" s="31">
        <v>47640</v>
      </c>
      <c r="N30" s="59">
        <f t="shared" ref="N30" si="12">L30/M30</f>
        <v>46.73</v>
      </c>
      <c r="O30" s="87"/>
      <c r="P30" s="31"/>
      <c r="Q30" s="46"/>
    </row>
    <row r="31" spans="1:17" x14ac:dyDescent="0.25">
      <c r="C31" s="24" t="s">
        <v>151</v>
      </c>
      <c r="L31" s="46">
        <f>SUM(L13:L30)-(+L23)</f>
        <v>40099300</v>
      </c>
      <c r="M31" s="31">
        <f>SUM(M13:M30)-(+M23)</f>
        <v>2133227</v>
      </c>
      <c r="N31" s="62">
        <f>L31/M31</f>
        <v>18.8</v>
      </c>
      <c r="P31" s="31"/>
    </row>
    <row r="32" spans="1:17" x14ac:dyDescent="0.25">
      <c r="N32" s="62"/>
    </row>
    <row r="33" spans="3:14" x14ac:dyDescent="0.25">
      <c r="C33" s="52" t="s">
        <v>196</v>
      </c>
      <c r="D33" s="52"/>
      <c r="E33" s="52"/>
      <c r="F33" s="52"/>
      <c r="G33" s="52"/>
      <c r="H33" s="52"/>
      <c r="I33" s="52"/>
      <c r="J33" s="39"/>
      <c r="M33" s="90"/>
      <c r="N33" s="59"/>
    </row>
    <row r="34" spans="3:14" ht="15" customHeight="1" x14ac:dyDescent="0.25">
      <c r="C34" s="89" t="s">
        <v>251</v>
      </c>
      <c r="D34" s="89"/>
      <c r="J34" s="45"/>
      <c r="M34" s="53"/>
      <c r="N34" s="59"/>
    </row>
    <row r="35" spans="3:14" x14ac:dyDescent="0.25">
      <c r="C35" s="46"/>
      <c r="D35" s="46"/>
      <c r="J35" s="45"/>
      <c r="M35" s="53"/>
      <c r="N35" s="59"/>
    </row>
    <row r="36" spans="3:14" x14ac:dyDescent="0.25">
      <c r="C36" s="1" t="s">
        <v>239</v>
      </c>
    </row>
    <row r="37" spans="3:14" x14ac:dyDescent="0.25">
      <c r="C37" s="1" t="s">
        <v>236</v>
      </c>
    </row>
  </sheetData>
  <pageMargins left="0.2" right="0.2" top="0.75" bottom="0.75" header="0.3" footer="0.3"/>
  <pageSetup scale="77" orientation="portrait" verticalDpi="598" r:id="rId1"/>
  <ignoredErrors>
    <ignoredError sqref="L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9"/>
  <sheetViews>
    <sheetView showGridLines="0" tabSelected="1" zoomScale="70" zoomScaleNormal="70" workbookViewId="0">
      <selection activeCell="A24" sqref="A24"/>
    </sheetView>
  </sheetViews>
  <sheetFormatPr defaultColWidth="9.109375" defaultRowHeight="13.8" x14ac:dyDescent="0.25"/>
  <cols>
    <col min="1" max="1" width="3.88671875" style="1" customWidth="1"/>
    <col min="2" max="2" width="28.5546875" style="1" bestFit="1" customWidth="1"/>
    <col min="3" max="4" width="5.5546875" style="2" bestFit="1" customWidth="1"/>
    <col min="5" max="5" width="10.6640625" style="3" bestFit="1" customWidth="1"/>
    <col min="6" max="6" width="9.109375" style="4"/>
    <col min="7" max="7" width="11.109375" style="3" bestFit="1" customWidth="1"/>
    <col min="8" max="8" width="3.88671875" style="1" customWidth="1"/>
    <col min="9" max="9" width="36.33203125" style="1" bestFit="1" customWidth="1"/>
    <col min="10" max="10" width="5.6640625" style="1" bestFit="1" customWidth="1"/>
    <col min="11" max="11" width="5" style="1" bestFit="1" customWidth="1"/>
    <col min="12" max="12" width="9.6640625" style="1" bestFit="1" customWidth="1"/>
    <col min="13" max="13" width="7.109375" style="1" bestFit="1" customWidth="1"/>
    <col min="14" max="14" width="11.109375" style="1" customWidth="1"/>
    <col min="15" max="16384" width="9.109375" style="1"/>
  </cols>
  <sheetData>
    <row r="1" spans="1:14" x14ac:dyDescent="0.25">
      <c r="M1" s="31"/>
      <c r="N1" s="45"/>
    </row>
    <row r="2" spans="1:14" x14ac:dyDescent="0.25">
      <c r="M2" s="31"/>
      <c r="N2" s="25" t="s">
        <v>34</v>
      </c>
    </row>
    <row r="3" spans="1:14" x14ac:dyDescent="0.25">
      <c r="M3" s="31"/>
      <c r="N3" s="25" t="s">
        <v>197</v>
      </c>
    </row>
    <row r="4" spans="1:14" x14ac:dyDescent="0.25">
      <c r="A4" s="112" t="s">
        <v>222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x14ac:dyDescent="0.25">
      <c r="C5" s="1"/>
      <c r="D5" s="1"/>
      <c r="E5" s="5"/>
      <c r="F5" s="6"/>
      <c r="G5" s="5"/>
    </row>
    <row r="6" spans="1:14" s="9" customFormat="1" x14ac:dyDescent="0.25">
      <c r="B6" s="20" t="s">
        <v>12</v>
      </c>
      <c r="C6" s="21" t="s">
        <v>35</v>
      </c>
      <c r="D6" s="21" t="s">
        <v>36</v>
      </c>
      <c r="E6" s="22" t="s">
        <v>37</v>
      </c>
      <c r="F6" s="23" t="s">
        <v>38</v>
      </c>
      <c r="G6" s="22" t="s">
        <v>39</v>
      </c>
      <c r="I6" s="20" t="s">
        <v>12</v>
      </c>
      <c r="J6" s="21" t="s">
        <v>35</v>
      </c>
      <c r="K6" s="21" t="s">
        <v>36</v>
      </c>
      <c r="L6" s="22" t="s">
        <v>37</v>
      </c>
      <c r="M6" s="23" t="s">
        <v>38</v>
      </c>
      <c r="N6" s="22" t="s">
        <v>39</v>
      </c>
    </row>
    <row r="7" spans="1:14" s="9" customFormat="1" x14ac:dyDescent="0.25">
      <c r="B7" s="24" t="s">
        <v>40</v>
      </c>
      <c r="C7" s="25" t="s">
        <v>41</v>
      </c>
      <c r="D7" s="25">
        <v>35</v>
      </c>
      <c r="E7" s="26">
        <v>508</v>
      </c>
      <c r="F7" s="27">
        <v>3.7</v>
      </c>
      <c r="G7" s="35">
        <f>E7*F7</f>
        <v>1880</v>
      </c>
      <c r="H7" s="1"/>
      <c r="I7" s="24" t="s">
        <v>53</v>
      </c>
      <c r="J7" s="25" t="s">
        <v>54</v>
      </c>
      <c r="K7" s="25">
        <v>31</v>
      </c>
      <c r="L7" s="26">
        <v>214</v>
      </c>
      <c r="M7" s="27">
        <v>3</v>
      </c>
      <c r="N7" s="26">
        <f>L7*M7</f>
        <v>642</v>
      </c>
    </row>
    <row r="8" spans="1:14" s="9" customFormat="1" x14ac:dyDescent="0.25">
      <c r="B8" s="20"/>
      <c r="C8" s="21"/>
      <c r="D8" s="25">
        <v>194</v>
      </c>
      <c r="E8" s="26">
        <v>37</v>
      </c>
      <c r="F8" s="27">
        <v>7.4</v>
      </c>
      <c r="G8" s="35">
        <f>E8*F8</f>
        <v>274</v>
      </c>
      <c r="H8" s="1"/>
      <c r="I8" s="24"/>
      <c r="J8" s="25"/>
      <c r="K8" s="25">
        <v>33</v>
      </c>
      <c r="L8" s="26">
        <v>529</v>
      </c>
      <c r="M8" s="27">
        <v>3.3</v>
      </c>
      <c r="N8" s="26">
        <f t="shared" ref="N8:N12" si="0">L8*M8</f>
        <v>1746</v>
      </c>
    </row>
    <row r="9" spans="1:14" s="9" customFormat="1" x14ac:dyDescent="0.25">
      <c r="B9" s="20"/>
      <c r="C9" s="21"/>
      <c r="D9" s="25">
        <v>194</v>
      </c>
      <c r="E9" s="22">
        <v>128</v>
      </c>
      <c r="F9" s="27">
        <v>7.4</v>
      </c>
      <c r="G9" s="22">
        <f>E9*F9</f>
        <v>947</v>
      </c>
      <c r="H9" s="1"/>
      <c r="I9" s="24"/>
      <c r="J9" s="25"/>
      <c r="K9" s="25">
        <v>40</v>
      </c>
      <c r="L9" s="26">
        <v>1378</v>
      </c>
      <c r="M9" s="27">
        <v>5.0999999999999996</v>
      </c>
      <c r="N9" s="26">
        <f t="shared" si="0"/>
        <v>7028</v>
      </c>
    </row>
    <row r="10" spans="1:14" s="9" customFormat="1" x14ac:dyDescent="0.25">
      <c r="B10" s="1" t="s">
        <v>134</v>
      </c>
      <c r="C10" s="10"/>
      <c r="D10" s="10"/>
      <c r="E10" s="3">
        <f>SUM(E7:E9)</f>
        <v>673</v>
      </c>
      <c r="F10" s="4"/>
      <c r="G10" s="3">
        <f>SUM(G7:G9)</f>
        <v>3101</v>
      </c>
      <c r="H10" s="1"/>
      <c r="I10" s="24"/>
      <c r="J10" s="25"/>
      <c r="K10" s="25">
        <v>79</v>
      </c>
      <c r="L10" s="26">
        <v>5695</v>
      </c>
      <c r="M10" s="27">
        <v>3.6</v>
      </c>
      <c r="N10" s="26">
        <f t="shared" si="0"/>
        <v>20502</v>
      </c>
    </row>
    <row r="11" spans="1:14" s="9" customFormat="1" x14ac:dyDescent="0.25">
      <c r="C11" s="10"/>
      <c r="D11" s="10"/>
      <c r="E11" s="11"/>
      <c r="F11" s="12"/>
      <c r="G11" s="11"/>
      <c r="H11" s="1"/>
      <c r="I11" s="24"/>
      <c r="J11" s="25"/>
      <c r="K11" s="25">
        <v>131</v>
      </c>
      <c r="L11" s="26">
        <v>1290</v>
      </c>
      <c r="M11" s="27">
        <v>6.2</v>
      </c>
      <c r="N11" s="26">
        <f t="shared" si="0"/>
        <v>7998</v>
      </c>
    </row>
    <row r="12" spans="1:14" s="9" customFormat="1" x14ac:dyDescent="0.25">
      <c r="B12" s="47" t="s">
        <v>135</v>
      </c>
      <c r="C12" s="34" t="s">
        <v>42</v>
      </c>
      <c r="D12" s="34">
        <v>35</v>
      </c>
      <c r="E12" s="35">
        <v>975</v>
      </c>
      <c r="F12" s="36">
        <v>3.7</v>
      </c>
      <c r="G12" s="35">
        <f>E12*F12</f>
        <v>3608</v>
      </c>
      <c r="H12" s="1"/>
      <c r="I12" s="24"/>
      <c r="J12" s="25"/>
      <c r="K12" s="25">
        <v>416</v>
      </c>
      <c r="L12" s="22">
        <v>1373</v>
      </c>
      <c r="M12" s="27">
        <v>8.9</v>
      </c>
      <c r="N12" s="22">
        <f t="shared" si="0"/>
        <v>12220</v>
      </c>
    </row>
    <row r="13" spans="1:14" x14ac:dyDescent="0.25">
      <c r="B13" s="47"/>
      <c r="C13" s="34"/>
      <c r="D13" s="34">
        <v>40</v>
      </c>
      <c r="E13" s="35">
        <v>2</v>
      </c>
      <c r="F13" s="36">
        <v>5.0999999999999996</v>
      </c>
      <c r="G13" s="35">
        <f t="shared" ref="G13:G16" si="1">E13*F13</f>
        <v>10</v>
      </c>
      <c r="I13" s="1" t="s">
        <v>232</v>
      </c>
      <c r="J13" s="2"/>
      <c r="K13" s="2"/>
      <c r="L13" s="3">
        <f>SUM(L7:L12)</f>
        <v>10479</v>
      </c>
      <c r="M13" s="4"/>
      <c r="N13" s="3">
        <f>SUM(N7:N12)</f>
        <v>50136</v>
      </c>
    </row>
    <row r="14" spans="1:14" x14ac:dyDescent="0.25">
      <c r="B14" s="47"/>
      <c r="C14" s="34"/>
      <c r="D14" s="34">
        <v>194</v>
      </c>
      <c r="E14" s="35">
        <v>159</v>
      </c>
      <c r="F14" s="36">
        <v>7.4</v>
      </c>
      <c r="G14" s="35">
        <f t="shared" si="1"/>
        <v>1177</v>
      </c>
      <c r="J14" s="2"/>
      <c r="K14" s="2"/>
      <c r="L14" s="3"/>
      <c r="M14" s="4"/>
      <c r="N14" s="3"/>
    </row>
    <row r="15" spans="1:14" x14ac:dyDescent="0.25">
      <c r="B15" s="47"/>
      <c r="C15" s="34"/>
      <c r="D15" s="34">
        <v>415</v>
      </c>
      <c r="E15" s="35">
        <v>1281</v>
      </c>
      <c r="F15" s="36">
        <v>9.1</v>
      </c>
      <c r="G15" s="35">
        <f t="shared" si="1"/>
        <v>11657</v>
      </c>
      <c r="I15" s="24" t="s">
        <v>211</v>
      </c>
      <c r="J15" s="25" t="s">
        <v>189</v>
      </c>
      <c r="K15" s="25">
        <v>415</v>
      </c>
      <c r="L15" s="26">
        <v>4072</v>
      </c>
      <c r="M15" s="27">
        <v>8.9</v>
      </c>
      <c r="N15" s="26">
        <f>L15*M15</f>
        <v>36241</v>
      </c>
    </row>
    <row r="16" spans="1:14" x14ac:dyDescent="0.25">
      <c r="B16" s="47"/>
      <c r="C16" s="34"/>
      <c r="D16" s="34">
        <v>416</v>
      </c>
      <c r="E16" s="35">
        <v>41</v>
      </c>
      <c r="F16" s="36">
        <v>8.9</v>
      </c>
      <c r="G16" s="35">
        <f t="shared" si="1"/>
        <v>365</v>
      </c>
      <c r="J16" s="2"/>
      <c r="K16" s="25">
        <v>479</v>
      </c>
      <c r="L16" s="26">
        <v>1086</v>
      </c>
      <c r="M16" s="27">
        <v>9.9</v>
      </c>
      <c r="N16" s="26">
        <f>L16*M16</f>
        <v>10751</v>
      </c>
    </row>
    <row r="17" spans="2:14" x14ac:dyDescent="0.25">
      <c r="B17" s="47"/>
      <c r="C17" s="34"/>
      <c r="D17" s="34">
        <v>479</v>
      </c>
      <c r="E17" s="37">
        <v>55</v>
      </c>
      <c r="F17" s="36">
        <v>9.9</v>
      </c>
      <c r="G17" s="22">
        <f>E17*F17</f>
        <v>545</v>
      </c>
      <c r="H17" s="24"/>
      <c r="I17" s="1" t="s">
        <v>233</v>
      </c>
      <c r="J17" s="2"/>
      <c r="K17" s="2"/>
      <c r="L17" s="3">
        <f>SUM(L15:L16)</f>
        <v>5158</v>
      </c>
      <c r="M17" s="4"/>
      <c r="N17" s="3">
        <f>SUM(N15:N16)</f>
        <v>46992</v>
      </c>
    </row>
    <row r="18" spans="2:14" x14ac:dyDescent="0.25">
      <c r="B18" s="7" t="s">
        <v>136</v>
      </c>
      <c r="C18" s="17"/>
      <c r="D18" s="17"/>
      <c r="E18" s="65">
        <f>SUM(E12:E17)</f>
        <v>2513</v>
      </c>
      <c r="F18" s="66"/>
      <c r="G18" s="65">
        <f>SUM(G12:G17)</f>
        <v>17362</v>
      </c>
      <c r="H18" s="24"/>
      <c r="I18" s="20"/>
      <c r="J18" s="21"/>
      <c r="K18" s="21"/>
      <c r="L18" s="22"/>
      <c r="M18" s="23"/>
      <c r="N18" s="22"/>
    </row>
    <row r="19" spans="2:14" x14ac:dyDescent="0.25">
      <c r="B19" s="47"/>
      <c r="C19" s="34"/>
      <c r="D19" s="34"/>
      <c r="E19" s="35"/>
      <c r="F19" s="36"/>
      <c r="G19" s="35"/>
      <c r="H19" s="24"/>
      <c r="I19" s="24" t="s">
        <v>55</v>
      </c>
      <c r="J19" s="25" t="s">
        <v>56</v>
      </c>
      <c r="K19" s="25">
        <v>33</v>
      </c>
      <c r="L19" s="26">
        <v>742</v>
      </c>
      <c r="M19" s="27">
        <v>3.3</v>
      </c>
      <c r="N19" s="26">
        <f>L19*M19</f>
        <v>2449</v>
      </c>
    </row>
    <row r="20" spans="2:14" x14ac:dyDescent="0.25">
      <c r="B20" s="47" t="s">
        <v>137</v>
      </c>
      <c r="C20" s="34" t="s">
        <v>43</v>
      </c>
      <c r="D20" s="34">
        <v>35</v>
      </c>
      <c r="E20" s="35">
        <v>4917</v>
      </c>
      <c r="F20" s="36">
        <v>3.7</v>
      </c>
      <c r="G20" s="35">
        <f t="shared" ref="G20:G25" si="2">E20*F20</f>
        <v>18193</v>
      </c>
      <c r="H20" s="24"/>
      <c r="I20" s="24"/>
      <c r="J20" s="25"/>
      <c r="K20" s="25">
        <v>40</v>
      </c>
      <c r="L20" s="22">
        <v>7341</v>
      </c>
      <c r="M20" s="27">
        <v>5.0999999999999996</v>
      </c>
      <c r="N20" s="22">
        <f>L20*M20</f>
        <v>37439</v>
      </c>
    </row>
    <row r="21" spans="2:14" x14ac:dyDescent="0.25">
      <c r="B21" s="47"/>
      <c r="C21" s="34"/>
      <c r="D21" s="34">
        <v>40</v>
      </c>
      <c r="E21" s="35">
        <v>2622</v>
      </c>
      <c r="F21" s="36">
        <v>5.0999999999999996</v>
      </c>
      <c r="G21" s="35">
        <f t="shared" si="2"/>
        <v>13372</v>
      </c>
      <c r="I21" s="1" t="s">
        <v>143</v>
      </c>
      <c r="J21" s="2"/>
      <c r="K21" s="2"/>
      <c r="L21" s="3">
        <f>SUM(L19:L20)</f>
        <v>8083</v>
      </c>
      <c r="M21" s="4"/>
      <c r="N21" s="3">
        <f>SUM(N19:N20)</f>
        <v>39888</v>
      </c>
    </row>
    <row r="22" spans="2:14" x14ac:dyDescent="0.25">
      <c r="B22" s="47"/>
      <c r="C22" s="34"/>
      <c r="D22" s="34">
        <v>194</v>
      </c>
      <c r="E22" s="35">
        <v>951</v>
      </c>
      <c r="F22" s="36">
        <v>7.4</v>
      </c>
      <c r="G22" s="35">
        <f t="shared" si="2"/>
        <v>7037</v>
      </c>
      <c r="I22" s="24"/>
      <c r="J22" s="24"/>
      <c r="K22" s="24"/>
      <c r="L22" s="31"/>
      <c r="M22" s="32"/>
      <c r="N22" s="31"/>
    </row>
    <row r="23" spans="2:14" x14ac:dyDescent="0.25">
      <c r="B23" s="47"/>
      <c r="C23" s="34"/>
      <c r="D23" s="34">
        <v>415</v>
      </c>
      <c r="E23" s="35">
        <v>9739</v>
      </c>
      <c r="F23" s="36">
        <v>9.1</v>
      </c>
      <c r="G23" s="35">
        <f t="shared" si="2"/>
        <v>88625</v>
      </c>
      <c r="I23" s="24" t="s">
        <v>130</v>
      </c>
      <c r="J23" s="25" t="s">
        <v>57</v>
      </c>
      <c r="K23" s="25">
        <v>456</v>
      </c>
      <c r="L23" s="26">
        <v>4083</v>
      </c>
      <c r="M23" s="24">
        <v>29</v>
      </c>
      <c r="N23" s="26">
        <f t="shared" ref="N23:N24" si="3">L23*M23</f>
        <v>118407</v>
      </c>
    </row>
    <row r="24" spans="2:14" x14ac:dyDescent="0.25">
      <c r="B24" s="47"/>
      <c r="C24" s="34"/>
      <c r="D24" s="34">
        <v>416</v>
      </c>
      <c r="E24" s="35">
        <v>1935</v>
      </c>
      <c r="F24" s="36">
        <v>9.1</v>
      </c>
      <c r="G24" s="35">
        <f t="shared" si="2"/>
        <v>17609</v>
      </c>
      <c r="I24" s="24"/>
      <c r="J24" s="25"/>
      <c r="K24" s="25">
        <v>459</v>
      </c>
      <c r="L24" s="22">
        <v>0</v>
      </c>
      <c r="M24" s="24">
        <v>29</v>
      </c>
      <c r="N24" s="22">
        <f t="shared" si="3"/>
        <v>0</v>
      </c>
    </row>
    <row r="25" spans="2:14" x14ac:dyDescent="0.25">
      <c r="B25" s="47"/>
      <c r="C25" s="34"/>
      <c r="D25" s="34">
        <v>479</v>
      </c>
      <c r="E25" s="37">
        <v>1381</v>
      </c>
      <c r="F25" s="36">
        <v>9.9</v>
      </c>
      <c r="G25" s="22">
        <f t="shared" si="2"/>
        <v>13672</v>
      </c>
      <c r="I25" s="24" t="s">
        <v>132</v>
      </c>
      <c r="J25" s="25"/>
      <c r="K25" s="25"/>
      <c r="L25" s="26">
        <f>SUM(L23:L24)</f>
        <v>4083</v>
      </c>
      <c r="M25" s="27"/>
      <c r="N25" s="26">
        <f>SUM(N23:N24)</f>
        <v>118407</v>
      </c>
    </row>
    <row r="26" spans="2:14" x14ac:dyDescent="0.25">
      <c r="B26" s="7" t="s">
        <v>138</v>
      </c>
      <c r="C26" s="17"/>
      <c r="D26" s="17"/>
      <c r="E26" s="65">
        <f>SUM(E20:E25)</f>
        <v>21545</v>
      </c>
      <c r="F26" s="66"/>
      <c r="G26" s="65">
        <f>SUM(G20:G25)</f>
        <v>158508</v>
      </c>
      <c r="I26" s="24" t="s">
        <v>133</v>
      </c>
      <c r="J26" s="25"/>
      <c r="K26" s="25">
        <v>456</v>
      </c>
      <c r="L26" s="22">
        <v>0</v>
      </c>
      <c r="M26" s="23">
        <v>29</v>
      </c>
      <c r="N26" s="22">
        <f>L26*M26</f>
        <v>0</v>
      </c>
    </row>
    <row r="27" spans="2:14" x14ac:dyDescent="0.25">
      <c r="B27" s="47"/>
      <c r="C27" s="34"/>
      <c r="D27" s="34"/>
      <c r="E27" s="35"/>
      <c r="F27" s="36"/>
      <c r="G27" s="35"/>
      <c r="I27" s="1" t="s">
        <v>131</v>
      </c>
      <c r="J27" s="2"/>
      <c r="K27" s="2"/>
      <c r="L27" s="3">
        <f>L25+L26</f>
        <v>4083</v>
      </c>
      <c r="M27" s="4"/>
      <c r="N27" s="3">
        <f>N25+N26</f>
        <v>118407</v>
      </c>
    </row>
    <row r="28" spans="2:14" x14ac:dyDescent="0.25">
      <c r="B28" s="24" t="s">
        <v>45</v>
      </c>
      <c r="C28" s="25" t="s">
        <v>46</v>
      </c>
      <c r="D28" s="25">
        <v>194</v>
      </c>
      <c r="E28" s="26">
        <v>2137</v>
      </c>
      <c r="F28" s="27">
        <v>7.4</v>
      </c>
      <c r="G28" s="26">
        <f t="shared" ref="G28:G34" si="4">E28*F28</f>
        <v>15814</v>
      </c>
      <c r="I28" s="24"/>
      <c r="J28" s="25"/>
      <c r="K28" s="25"/>
      <c r="L28" s="26"/>
      <c r="M28" s="27"/>
      <c r="N28" s="26"/>
    </row>
    <row r="29" spans="2:14" x14ac:dyDescent="0.25">
      <c r="B29" s="24"/>
      <c r="C29" s="25"/>
      <c r="D29" s="25">
        <v>355</v>
      </c>
      <c r="E29" s="26">
        <v>154</v>
      </c>
      <c r="F29" s="27">
        <v>3</v>
      </c>
      <c r="G29" s="26">
        <f t="shared" si="4"/>
        <v>462</v>
      </c>
      <c r="I29" s="24" t="s">
        <v>214</v>
      </c>
      <c r="J29" s="25" t="s">
        <v>44</v>
      </c>
      <c r="K29" s="25">
        <v>35</v>
      </c>
      <c r="L29" s="26">
        <v>5679</v>
      </c>
      <c r="M29" s="27">
        <v>3.7</v>
      </c>
      <c r="N29" s="26">
        <f>L29*M29</f>
        <v>21012</v>
      </c>
    </row>
    <row r="30" spans="2:14" x14ac:dyDescent="0.25">
      <c r="B30" s="24"/>
      <c r="C30" s="25"/>
      <c r="D30" s="25">
        <v>360</v>
      </c>
      <c r="E30" s="26">
        <v>190</v>
      </c>
      <c r="F30" s="27">
        <v>2.4</v>
      </c>
      <c r="G30" s="26">
        <f t="shared" si="4"/>
        <v>456</v>
      </c>
      <c r="I30" s="24"/>
      <c r="J30" s="25"/>
      <c r="K30" s="25">
        <v>412</v>
      </c>
      <c r="L30" s="26">
        <v>7399</v>
      </c>
      <c r="M30" s="27">
        <v>17</v>
      </c>
      <c r="N30" s="26">
        <f>L30*M30</f>
        <v>125783</v>
      </c>
    </row>
    <row r="31" spans="2:14" x14ac:dyDescent="0.25">
      <c r="B31" s="24"/>
      <c r="C31" s="25"/>
      <c r="D31" s="25">
        <v>405</v>
      </c>
      <c r="E31" s="26">
        <v>1778</v>
      </c>
      <c r="F31" s="27">
        <v>16.8</v>
      </c>
      <c r="G31" s="26">
        <f t="shared" si="4"/>
        <v>29870</v>
      </c>
      <c r="I31" s="24"/>
      <c r="J31" s="25"/>
      <c r="K31" s="25">
        <v>416</v>
      </c>
      <c r="L31" s="26">
        <v>1417</v>
      </c>
      <c r="M31" s="27">
        <v>8.9</v>
      </c>
      <c r="N31" s="26">
        <f>L31*M31</f>
        <v>12611</v>
      </c>
    </row>
    <row r="32" spans="2:14" x14ac:dyDescent="0.25">
      <c r="B32" s="24"/>
      <c r="C32" s="25"/>
      <c r="D32" s="25">
        <v>406</v>
      </c>
      <c r="E32" s="26">
        <v>2734</v>
      </c>
      <c r="F32" s="27">
        <v>12.5</v>
      </c>
      <c r="G32" s="26">
        <f t="shared" si="4"/>
        <v>34175</v>
      </c>
      <c r="I32" s="24"/>
      <c r="J32" s="25"/>
      <c r="K32" s="25">
        <v>459</v>
      </c>
      <c r="L32" s="26">
        <v>525</v>
      </c>
      <c r="M32" s="27">
        <v>29</v>
      </c>
      <c r="N32" s="26">
        <f>L32*M32</f>
        <v>15225</v>
      </c>
    </row>
    <row r="33" spans="2:14" x14ac:dyDescent="0.25">
      <c r="B33" s="24"/>
      <c r="C33" s="25"/>
      <c r="D33" s="25">
        <v>412</v>
      </c>
      <c r="E33" s="26">
        <v>704</v>
      </c>
      <c r="F33" s="27">
        <v>17</v>
      </c>
      <c r="G33" s="26">
        <f t="shared" si="4"/>
        <v>11968</v>
      </c>
      <c r="I33" s="24"/>
      <c r="J33" s="25"/>
      <c r="K33" s="25">
        <v>479</v>
      </c>
      <c r="L33" s="22">
        <v>284</v>
      </c>
      <c r="M33" s="27">
        <v>9.9</v>
      </c>
      <c r="N33" s="22">
        <f>L33*M33</f>
        <v>2812</v>
      </c>
    </row>
    <row r="34" spans="2:14" x14ac:dyDescent="0.25">
      <c r="B34" s="24"/>
      <c r="C34" s="25"/>
      <c r="D34" s="25">
        <v>415</v>
      </c>
      <c r="E34" s="22">
        <v>22790</v>
      </c>
      <c r="F34" s="27">
        <v>8.9</v>
      </c>
      <c r="G34" s="22">
        <f t="shared" si="4"/>
        <v>202831</v>
      </c>
      <c r="I34" s="1" t="s">
        <v>223</v>
      </c>
      <c r="J34" s="2"/>
      <c r="K34" s="2"/>
      <c r="L34" s="3">
        <f>SUM(L29:L33)</f>
        <v>15304</v>
      </c>
      <c r="M34" s="4"/>
      <c r="N34" s="3">
        <f>SUM(N29:N33)</f>
        <v>177443</v>
      </c>
    </row>
    <row r="35" spans="2:14" x14ac:dyDescent="0.25">
      <c r="B35" s="1" t="s">
        <v>139</v>
      </c>
      <c r="E35" s="3">
        <f>SUM(E28:E34)</f>
        <v>30487</v>
      </c>
      <c r="G35" s="3">
        <f>SUM(G28:G34)</f>
        <v>295576</v>
      </c>
      <c r="I35" s="24"/>
      <c r="J35" s="25"/>
      <c r="K35" s="25"/>
      <c r="L35" s="26"/>
      <c r="M35" s="27"/>
      <c r="N35" s="26"/>
    </row>
    <row r="36" spans="2:14" x14ac:dyDescent="0.25">
      <c r="I36" s="1" t="s">
        <v>188</v>
      </c>
      <c r="J36" s="25" t="s">
        <v>189</v>
      </c>
      <c r="K36" s="25">
        <v>415</v>
      </c>
      <c r="L36" s="26">
        <v>4072</v>
      </c>
      <c r="M36" s="27">
        <v>8.9</v>
      </c>
      <c r="N36" s="26">
        <f t="shared" ref="N36:N37" si="5">L36*M36</f>
        <v>36241</v>
      </c>
    </row>
    <row r="37" spans="2:14" x14ac:dyDescent="0.25">
      <c r="J37" s="25" t="s">
        <v>189</v>
      </c>
      <c r="K37" s="25">
        <v>479</v>
      </c>
      <c r="L37" s="26">
        <v>1086</v>
      </c>
      <c r="M37" s="27">
        <v>9.1</v>
      </c>
      <c r="N37" s="22">
        <f t="shared" si="5"/>
        <v>9883</v>
      </c>
    </row>
    <row r="38" spans="2:14" x14ac:dyDescent="0.25">
      <c r="B38" s="24" t="s">
        <v>48</v>
      </c>
      <c r="C38" s="25" t="s">
        <v>49</v>
      </c>
      <c r="D38" s="25">
        <v>26</v>
      </c>
      <c r="E38" s="26">
        <v>12790</v>
      </c>
      <c r="F38" s="27">
        <v>3.9</v>
      </c>
      <c r="G38" s="28">
        <f>E38*F38</f>
        <v>49881</v>
      </c>
      <c r="I38" s="24"/>
      <c r="J38" s="25"/>
      <c r="K38" s="25"/>
      <c r="L38" s="26"/>
      <c r="M38" s="27"/>
      <c r="N38" s="13">
        <f>SUM(N36:N37)</f>
        <v>46124</v>
      </c>
    </row>
    <row r="39" spans="2:14" x14ac:dyDescent="0.25">
      <c r="B39" s="24"/>
      <c r="C39" s="25"/>
      <c r="D39" s="25">
        <v>35</v>
      </c>
      <c r="E39" s="28">
        <v>8404</v>
      </c>
      <c r="F39" s="29">
        <v>3.7</v>
      </c>
      <c r="G39" s="28">
        <f>E39*F39</f>
        <v>31095</v>
      </c>
      <c r="J39" s="2"/>
      <c r="K39" s="2"/>
      <c r="L39" s="3"/>
      <c r="M39" s="4"/>
      <c r="N39" s="3"/>
    </row>
    <row r="40" spans="2:14" x14ac:dyDescent="0.25">
      <c r="B40" s="24"/>
      <c r="C40" s="25"/>
      <c r="D40" s="25">
        <v>194</v>
      </c>
      <c r="E40" s="28">
        <v>4390</v>
      </c>
      <c r="F40" s="29">
        <v>7.4</v>
      </c>
      <c r="G40" s="28">
        <f>E40*F40</f>
        <v>32486</v>
      </c>
      <c r="I40" s="1" t="s">
        <v>147</v>
      </c>
      <c r="J40" s="2" t="s">
        <v>60</v>
      </c>
      <c r="K40" s="2">
        <v>35</v>
      </c>
      <c r="L40" s="3">
        <v>12618</v>
      </c>
      <c r="M40" s="4">
        <v>3.7</v>
      </c>
      <c r="N40" s="3">
        <f>L40*M40</f>
        <v>46687</v>
      </c>
    </row>
    <row r="41" spans="2:14" x14ac:dyDescent="0.25">
      <c r="B41" s="24"/>
      <c r="C41" s="25"/>
      <c r="D41" s="25">
        <v>406</v>
      </c>
      <c r="E41" s="28">
        <v>883</v>
      </c>
      <c r="F41" s="29">
        <v>12.5</v>
      </c>
      <c r="G41" s="28">
        <f>E41*F41</f>
        <v>11038</v>
      </c>
      <c r="I41" s="24"/>
      <c r="J41" s="25"/>
      <c r="K41" s="25"/>
      <c r="L41" s="26"/>
      <c r="M41" s="27"/>
      <c r="N41" s="26"/>
    </row>
    <row r="42" spans="2:14" x14ac:dyDescent="0.25">
      <c r="B42" s="1" t="s">
        <v>140</v>
      </c>
      <c r="D42" s="25">
        <v>416</v>
      </c>
      <c r="E42" s="30">
        <v>19241</v>
      </c>
      <c r="F42" s="29">
        <v>8.9</v>
      </c>
      <c r="G42" s="30">
        <f>E42*F42</f>
        <v>171245</v>
      </c>
      <c r="I42" s="24" t="s">
        <v>61</v>
      </c>
      <c r="J42" s="25" t="s">
        <v>62</v>
      </c>
      <c r="K42" s="25">
        <v>35</v>
      </c>
      <c r="L42" s="26">
        <v>12618</v>
      </c>
      <c r="M42" s="27">
        <v>3.7</v>
      </c>
      <c r="N42" s="26">
        <f>L42*M42</f>
        <v>46687</v>
      </c>
    </row>
    <row r="43" spans="2:14" x14ac:dyDescent="0.25">
      <c r="E43" s="13">
        <f>SUM(E38:E42)</f>
        <v>45708</v>
      </c>
      <c r="F43" s="14"/>
      <c r="G43" s="13">
        <f>SUM(G38:G42)</f>
        <v>295745</v>
      </c>
      <c r="I43" s="24"/>
      <c r="J43" s="25" t="s">
        <v>62</v>
      </c>
      <c r="K43" s="25">
        <v>36</v>
      </c>
      <c r="L43" s="22">
        <v>4733</v>
      </c>
      <c r="M43" s="27">
        <v>2.4</v>
      </c>
      <c r="N43" s="22">
        <f>L43*M43</f>
        <v>11359</v>
      </c>
    </row>
    <row r="44" spans="2:14" x14ac:dyDescent="0.25">
      <c r="I44" s="1" t="s">
        <v>148</v>
      </c>
      <c r="J44" s="2"/>
      <c r="K44" s="2"/>
      <c r="L44" s="3">
        <f>SUM(L42:L43)</f>
        <v>17351</v>
      </c>
      <c r="M44" s="4"/>
      <c r="N44" s="3">
        <f>SUM(N42:N43)</f>
        <v>58046</v>
      </c>
    </row>
    <row r="45" spans="2:14" x14ac:dyDescent="0.25">
      <c r="B45" s="24" t="s">
        <v>145</v>
      </c>
      <c r="C45" s="25" t="s">
        <v>50</v>
      </c>
      <c r="D45" s="25">
        <v>35</v>
      </c>
      <c r="E45" s="26">
        <v>30675</v>
      </c>
      <c r="F45" s="27">
        <v>3.7</v>
      </c>
      <c r="G45" s="26">
        <f t="shared" ref="G45:G48" si="6">E45*F45</f>
        <v>113498</v>
      </c>
      <c r="J45" s="2"/>
      <c r="K45" s="2"/>
      <c r="L45" s="3"/>
      <c r="M45" s="4"/>
      <c r="N45" s="3"/>
    </row>
    <row r="46" spans="2:14" x14ac:dyDescent="0.25">
      <c r="B46" s="24"/>
      <c r="C46" s="25"/>
      <c r="D46" s="25">
        <v>194</v>
      </c>
      <c r="E46" s="26">
        <v>10882</v>
      </c>
      <c r="F46" s="27">
        <v>7.4</v>
      </c>
      <c r="G46" s="26">
        <f t="shared" si="6"/>
        <v>80527</v>
      </c>
      <c r="I46" s="24" t="s">
        <v>63</v>
      </c>
      <c r="J46" s="25" t="s">
        <v>64</v>
      </c>
      <c r="K46" s="25">
        <v>35</v>
      </c>
      <c r="L46" s="26">
        <v>1955</v>
      </c>
      <c r="M46" s="27">
        <v>3.7</v>
      </c>
      <c r="N46" s="26">
        <f t="shared" ref="N46:N48" si="7">L46*M46</f>
        <v>7234</v>
      </c>
    </row>
    <row r="47" spans="2:14" x14ac:dyDescent="0.25">
      <c r="B47" s="24"/>
      <c r="C47" s="25"/>
      <c r="D47" s="25">
        <v>405</v>
      </c>
      <c r="E47" s="26">
        <v>10744</v>
      </c>
      <c r="F47" s="27">
        <v>16.8</v>
      </c>
      <c r="G47" s="26">
        <f t="shared" si="6"/>
        <v>180499</v>
      </c>
      <c r="I47" s="24"/>
      <c r="J47" s="25"/>
      <c r="K47" s="25">
        <v>79</v>
      </c>
      <c r="L47" s="26">
        <v>591</v>
      </c>
      <c r="M47" s="27">
        <v>3.6</v>
      </c>
      <c r="N47" s="26">
        <f t="shared" si="7"/>
        <v>2128</v>
      </c>
    </row>
    <row r="48" spans="2:14" x14ac:dyDescent="0.25">
      <c r="B48" s="24"/>
      <c r="C48" s="25"/>
      <c r="D48" s="25">
        <v>416</v>
      </c>
      <c r="E48" s="30">
        <v>44841</v>
      </c>
      <c r="F48" s="29">
        <v>8.9</v>
      </c>
      <c r="G48" s="30">
        <f t="shared" si="6"/>
        <v>399085</v>
      </c>
      <c r="I48" s="24"/>
      <c r="J48" s="25"/>
      <c r="K48" s="25">
        <v>194</v>
      </c>
      <c r="L48" s="22">
        <v>846</v>
      </c>
      <c r="M48" s="27">
        <v>7.4</v>
      </c>
      <c r="N48" s="22">
        <f t="shared" si="7"/>
        <v>6260</v>
      </c>
    </row>
    <row r="49" spans="2:14" x14ac:dyDescent="0.25">
      <c r="B49" s="1" t="s">
        <v>141</v>
      </c>
      <c r="E49" s="3">
        <f>SUM(E45:E48)</f>
        <v>97142</v>
      </c>
      <c r="G49" s="3">
        <f>SUM(G45:G48)</f>
        <v>773609</v>
      </c>
      <c r="I49" s="1" t="s">
        <v>149</v>
      </c>
      <c r="J49" s="2"/>
      <c r="K49" s="2"/>
      <c r="L49" s="3">
        <f>SUM(L46:L48)</f>
        <v>3392</v>
      </c>
      <c r="M49" s="4"/>
      <c r="N49" s="3">
        <f>SUM(N46:N48)</f>
        <v>15622</v>
      </c>
    </row>
    <row r="50" spans="2:14" x14ac:dyDescent="0.25">
      <c r="B50" s="24"/>
      <c r="C50" s="25"/>
      <c r="D50" s="25"/>
      <c r="E50" s="26"/>
      <c r="F50" s="27"/>
      <c r="G50" s="26"/>
      <c r="J50" s="2"/>
      <c r="K50" s="2"/>
      <c r="L50" s="3"/>
      <c r="M50" s="4"/>
      <c r="N50" s="3"/>
    </row>
    <row r="51" spans="2:14" x14ac:dyDescent="0.25">
      <c r="B51" s="24" t="s">
        <v>51</v>
      </c>
      <c r="C51" s="25" t="s">
        <v>52</v>
      </c>
      <c r="D51" s="25">
        <v>10</v>
      </c>
      <c r="E51" s="26">
        <v>389</v>
      </c>
      <c r="F51" s="27">
        <v>3.3</v>
      </c>
      <c r="G51" s="26">
        <f t="shared" ref="G51:G55" si="8">E51*F51</f>
        <v>1284</v>
      </c>
      <c r="I51" s="24" t="s">
        <v>200</v>
      </c>
      <c r="J51" s="25" t="s">
        <v>65</v>
      </c>
      <c r="K51" s="25">
        <v>40</v>
      </c>
      <c r="L51" s="26">
        <v>8060</v>
      </c>
      <c r="M51" s="27">
        <v>5.0999999999999996</v>
      </c>
      <c r="N51" s="26">
        <f>L51*M51</f>
        <v>41106</v>
      </c>
    </row>
    <row r="52" spans="2:14" x14ac:dyDescent="0.25">
      <c r="B52" s="24"/>
      <c r="C52" s="25"/>
      <c r="D52" s="25">
        <v>35</v>
      </c>
      <c r="E52" s="26">
        <v>2398</v>
      </c>
      <c r="F52" s="27">
        <v>3.7</v>
      </c>
      <c r="G52" s="26">
        <f t="shared" si="8"/>
        <v>8873</v>
      </c>
      <c r="J52" s="2"/>
      <c r="K52" s="25">
        <v>42</v>
      </c>
      <c r="L52" s="22">
        <v>2184</v>
      </c>
      <c r="M52" s="27">
        <v>8.9</v>
      </c>
      <c r="N52" s="22">
        <f>L52*M52</f>
        <v>19438</v>
      </c>
    </row>
    <row r="53" spans="2:14" x14ac:dyDescent="0.25">
      <c r="B53" s="24"/>
      <c r="C53" s="25"/>
      <c r="D53" s="25">
        <v>40</v>
      </c>
      <c r="E53" s="26">
        <v>2</v>
      </c>
      <c r="F53" s="27">
        <v>5.0999999999999996</v>
      </c>
      <c r="G53" s="26">
        <f t="shared" si="8"/>
        <v>10</v>
      </c>
      <c r="I53" s="1" t="s">
        <v>201</v>
      </c>
      <c r="J53" s="2"/>
      <c r="K53" s="25"/>
      <c r="L53" s="3">
        <f>SUM(L51:L52)</f>
        <v>10244</v>
      </c>
      <c r="M53" s="4"/>
      <c r="N53" s="3">
        <f>SUM(N51:N52)</f>
        <v>60544</v>
      </c>
    </row>
    <row r="54" spans="2:14" x14ac:dyDescent="0.25">
      <c r="B54" s="24"/>
      <c r="C54" s="25"/>
      <c r="D54" s="25">
        <v>117</v>
      </c>
      <c r="E54" s="26">
        <v>21</v>
      </c>
      <c r="F54" s="27">
        <v>5.4</v>
      </c>
      <c r="G54" s="26">
        <f t="shared" si="8"/>
        <v>113</v>
      </c>
      <c r="J54" s="2"/>
      <c r="K54" s="2"/>
      <c r="L54" s="3"/>
      <c r="M54" s="4"/>
      <c r="N54" s="3"/>
    </row>
    <row r="55" spans="2:14" x14ac:dyDescent="0.25">
      <c r="B55" s="24"/>
      <c r="C55" s="25"/>
      <c r="D55" s="25">
        <v>479</v>
      </c>
      <c r="E55" s="22">
        <v>2563</v>
      </c>
      <c r="F55" s="27">
        <v>9.9</v>
      </c>
      <c r="G55" s="22">
        <f t="shared" si="8"/>
        <v>25374</v>
      </c>
      <c r="I55" s="24" t="s">
        <v>155</v>
      </c>
      <c r="J55" s="25" t="s">
        <v>66</v>
      </c>
      <c r="K55" s="25"/>
      <c r="L55" s="26"/>
      <c r="M55" s="27"/>
      <c r="N55" s="26"/>
    </row>
    <row r="56" spans="2:14" x14ac:dyDescent="0.25">
      <c r="B56" s="1" t="s">
        <v>142</v>
      </c>
      <c r="E56" s="3">
        <f>SUM(E51:E55)</f>
        <v>5373</v>
      </c>
      <c r="G56" s="3">
        <f>SUM(G51:G55)</f>
        <v>35654</v>
      </c>
      <c r="J56" s="25"/>
      <c r="K56" s="25">
        <v>194</v>
      </c>
      <c r="L56" s="22">
        <v>9352</v>
      </c>
      <c r="M56" s="27">
        <v>7.4</v>
      </c>
      <c r="N56" s="22">
        <f>L56*M56</f>
        <v>69205</v>
      </c>
    </row>
    <row r="57" spans="2:14" x14ac:dyDescent="0.25">
      <c r="I57" s="1" t="s">
        <v>146</v>
      </c>
      <c r="J57" s="2"/>
      <c r="K57" s="2"/>
      <c r="L57" s="3">
        <f>SUM(L55:L56)</f>
        <v>9352</v>
      </c>
      <c r="M57" s="4"/>
      <c r="N57" s="3">
        <f>SUM(N55:N56)</f>
        <v>69205</v>
      </c>
    </row>
    <row r="58" spans="2:14" x14ac:dyDescent="0.25">
      <c r="J58" s="2"/>
      <c r="K58" s="2"/>
      <c r="L58" s="3"/>
      <c r="M58" s="4"/>
      <c r="N58" s="3"/>
    </row>
    <row r="59" spans="2:14" x14ac:dyDescent="0.25">
      <c r="I59" s="24" t="s">
        <v>150</v>
      </c>
      <c r="J59" s="25" t="s">
        <v>67</v>
      </c>
      <c r="K59" s="25">
        <v>10</v>
      </c>
      <c r="L59" s="26">
        <v>9352</v>
      </c>
      <c r="M59" s="27">
        <v>3.3</v>
      </c>
      <c r="N59" s="26">
        <f>L59*M59</f>
        <v>30862</v>
      </c>
    </row>
    <row r="60" spans="2:14" x14ac:dyDescent="0.25">
      <c r="I60" s="24"/>
      <c r="J60" s="25" t="s">
        <v>67</v>
      </c>
      <c r="K60" s="25">
        <v>34</v>
      </c>
      <c r="L60" s="26">
        <v>168</v>
      </c>
      <c r="M60" s="27">
        <v>3.8</v>
      </c>
      <c r="N60" s="26">
        <f>L60*M60</f>
        <v>638</v>
      </c>
    </row>
    <row r="61" spans="2:14" x14ac:dyDescent="0.25">
      <c r="I61" s="24"/>
      <c r="J61" s="25" t="s">
        <v>67</v>
      </c>
      <c r="K61" s="25">
        <v>35</v>
      </c>
      <c r="L61" s="26">
        <v>1488</v>
      </c>
      <c r="M61" s="27">
        <v>3.7</v>
      </c>
      <c r="N61" s="26">
        <f>L61*M61</f>
        <v>5506</v>
      </c>
    </row>
    <row r="62" spans="2:14" x14ac:dyDescent="0.25">
      <c r="I62" s="24"/>
      <c r="J62" s="25" t="s">
        <v>67</v>
      </c>
      <c r="K62" s="25">
        <v>194</v>
      </c>
      <c r="L62" s="26">
        <v>695</v>
      </c>
      <c r="M62" s="27">
        <v>7.4</v>
      </c>
      <c r="N62" s="26">
        <f>L62*M62</f>
        <v>5143</v>
      </c>
    </row>
    <row r="63" spans="2:14" x14ac:dyDescent="0.25">
      <c r="I63" s="24"/>
      <c r="J63" s="25" t="s">
        <v>67</v>
      </c>
      <c r="K63" s="25">
        <v>416</v>
      </c>
      <c r="L63" s="22">
        <v>617</v>
      </c>
      <c r="M63" s="27">
        <v>8.9</v>
      </c>
      <c r="N63" s="22">
        <f>L63*M63</f>
        <v>5491</v>
      </c>
    </row>
    <row r="64" spans="2:14" x14ac:dyDescent="0.25">
      <c r="I64" s="1" t="s">
        <v>144</v>
      </c>
      <c r="J64" s="2"/>
      <c r="K64" s="2"/>
      <c r="L64" s="3">
        <f>SUM(L59:L63)</f>
        <v>12320</v>
      </c>
      <c r="M64" s="4"/>
      <c r="N64" s="3">
        <f>SUM(N59:N63)</f>
        <v>47640</v>
      </c>
    </row>
    <row r="65" spans="4:14" x14ac:dyDescent="0.25">
      <c r="D65" s="1"/>
      <c r="E65" s="1"/>
      <c r="F65" s="1"/>
      <c r="G65" s="1"/>
      <c r="J65" s="2"/>
      <c r="K65" s="2"/>
      <c r="L65" s="3"/>
      <c r="M65" s="4"/>
      <c r="N65" s="3"/>
    </row>
    <row r="66" spans="4:14" x14ac:dyDescent="0.25">
      <c r="J66" s="2"/>
      <c r="K66" s="25"/>
      <c r="L66" s="26"/>
      <c r="M66" s="27"/>
      <c r="N66" s="26"/>
    </row>
    <row r="67" spans="4:14" x14ac:dyDescent="0.25">
      <c r="K67" s="24"/>
      <c r="L67" s="20"/>
      <c r="M67" s="24"/>
      <c r="N67" s="22"/>
    </row>
    <row r="68" spans="4:14" x14ac:dyDescent="0.25">
      <c r="L68" s="5"/>
      <c r="N68" s="5"/>
    </row>
    <row r="73" spans="4:14" x14ac:dyDescent="0.25">
      <c r="I73" s="24"/>
      <c r="J73" s="24"/>
      <c r="K73" s="24"/>
      <c r="L73" s="24"/>
      <c r="M73" s="31"/>
      <c r="N73" s="31"/>
    </row>
    <row r="74" spans="4:14" x14ac:dyDescent="0.25">
      <c r="I74" s="20"/>
      <c r="J74" s="20"/>
      <c r="K74" s="20"/>
      <c r="L74" s="20"/>
      <c r="M74" s="42"/>
      <c r="N74" s="42"/>
    </row>
    <row r="75" spans="4:14" x14ac:dyDescent="0.25">
      <c r="M75" s="5"/>
      <c r="N75" s="5"/>
    </row>
    <row r="76" spans="4:14" x14ac:dyDescent="0.25">
      <c r="I76" s="24"/>
      <c r="J76" s="24"/>
      <c r="K76" s="24"/>
      <c r="L76" s="24"/>
      <c r="M76" s="31"/>
      <c r="N76" s="31"/>
    </row>
    <row r="77" spans="4:14" x14ac:dyDescent="0.25">
      <c r="I77" s="24"/>
      <c r="J77" s="24"/>
      <c r="K77" s="24"/>
      <c r="L77" s="24"/>
      <c r="M77" s="31"/>
      <c r="N77" s="31"/>
    </row>
    <row r="78" spans="4:14" x14ac:dyDescent="0.25">
      <c r="I78" s="24"/>
      <c r="J78" s="24"/>
      <c r="K78" s="24"/>
      <c r="L78" s="24"/>
      <c r="M78" s="31"/>
      <c r="N78" s="31"/>
    </row>
    <row r="79" spans="4:14" x14ac:dyDescent="0.25">
      <c r="I79" s="24"/>
      <c r="J79" s="24"/>
      <c r="K79" s="24"/>
      <c r="L79" s="24"/>
      <c r="M79" s="31"/>
      <c r="N79" s="31"/>
    </row>
    <row r="80" spans="4:14" x14ac:dyDescent="0.25">
      <c r="I80" s="24"/>
      <c r="J80" s="24"/>
      <c r="K80" s="24"/>
      <c r="L80" s="24"/>
      <c r="M80" s="31"/>
      <c r="N80" s="31"/>
    </row>
    <row r="81" spans="9:14" x14ac:dyDescent="0.25">
      <c r="M81" s="5"/>
      <c r="N81" s="5"/>
    </row>
    <row r="82" spans="9:14" x14ac:dyDescent="0.25">
      <c r="I82" s="24"/>
      <c r="J82" s="24"/>
      <c r="K82" s="24"/>
      <c r="L82" s="24"/>
      <c r="M82" s="31"/>
      <c r="N82" s="31"/>
    </row>
    <row r="83" spans="9:14" x14ac:dyDescent="0.25">
      <c r="I83" s="24"/>
      <c r="J83" s="24"/>
      <c r="K83" s="24"/>
      <c r="L83" s="24"/>
      <c r="M83" s="31"/>
      <c r="N83" s="31"/>
    </row>
    <row r="84" spans="9:14" x14ac:dyDescent="0.25">
      <c r="I84" s="24"/>
      <c r="J84" s="24"/>
      <c r="K84" s="24"/>
      <c r="L84" s="24"/>
      <c r="M84" s="31"/>
      <c r="N84" s="31"/>
    </row>
    <row r="85" spans="9:14" x14ac:dyDescent="0.25">
      <c r="I85" s="24"/>
      <c r="J85" s="24"/>
      <c r="K85" s="24"/>
      <c r="L85" s="24"/>
      <c r="M85" s="31"/>
      <c r="N85" s="31"/>
    </row>
    <row r="86" spans="9:14" x14ac:dyDescent="0.25">
      <c r="I86" s="24"/>
      <c r="J86" s="24"/>
      <c r="K86" s="24"/>
      <c r="L86" s="24"/>
      <c r="M86" s="31"/>
      <c r="N86" s="31"/>
    </row>
    <row r="87" spans="9:14" x14ac:dyDescent="0.25">
      <c r="I87" s="24"/>
      <c r="J87" s="24"/>
      <c r="K87" s="24"/>
      <c r="L87" s="24"/>
      <c r="M87" s="31"/>
      <c r="N87" s="31"/>
    </row>
    <row r="88" spans="9:14" x14ac:dyDescent="0.25">
      <c r="I88" s="24"/>
      <c r="J88" s="24"/>
      <c r="K88" s="24"/>
      <c r="L88" s="24"/>
      <c r="M88" s="31"/>
      <c r="N88" s="31"/>
    </row>
    <row r="89" spans="9:14" x14ac:dyDescent="0.25">
      <c r="I89" s="24"/>
      <c r="J89" s="24"/>
      <c r="K89" s="24"/>
      <c r="L89" s="24"/>
      <c r="M89" s="31"/>
      <c r="N89" s="31"/>
    </row>
    <row r="90" spans="9:14" x14ac:dyDescent="0.25">
      <c r="I90" s="24"/>
      <c r="J90" s="24"/>
      <c r="K90" s="24"/>
      <c r="L90" s="24"/>
      <c r="M90" s="31"/>
      <c r="N90" s="31"/>
    </row>
    <row r="91" spans="9:14" x14ac:dyDescent="0.25">
      <c r="I91" s="24"/>
      <c r="J91" s="24"/>
      <c r="K91" s="24"/>
      <c r="L91" s="24"/>
      <c r="M91" s="31"/>
      <c r="N91" s="31"/>
    </row>
    <row r="92" spans="9:14" x14ac:dyDescent="0.25">
      <c r="I92" s="24"/>
      <c r="J92" s="24"/>
      <c r="K92" s="24"/>
      <c r="L92" s="24"/>
      <c r="M92" s="31"/>
      <c r="N92" s="31"/>
    </row>
    <row r="93" spans="9:14" x14ac:dyDescent="0.25">
      <c r="I93" s="24"/>
      <c r="J93" s="24"/>
      <c r="K93" s="24"/>
      <c r="L93" s="24"/>
      <c r="M93" s="31"/>
      <c r="N93" s="31"/>
    </row>
    <row r="94" spans="9:14" x14ac:dyDescent="0.25">
      <c r="I94" s="24"/>
      <c r="J94" s="24"/>
      <c r="K94" s="24"/>
      <c r="L94" s="24"/>
      <c r="M94" s="31"/>
      <c r="N94" s="31"/>
    </row>
    <row r="95" spans="9:14" x14ac:dyDescent="0.25">
      <c r="M95" s="5"/>
      <c r="N95" s="5"/>
    </row>
    <row r="96" spans="9:14" x14ac:dyDescent="0.25">
      <c r="I96" s="24"/>
      <c r="J96" s="24"/>
      <c r="K96" s="24"/>
      <c r="L96" s="24"/>
      <c r="M96" s="31"/>
      <c r="N96" s="31"/>
    </row>
    <row r="97" spans="9:14" x14ac:dyDescent="0.25">
      <c r="I97" s="24"/>
      <c r="J97" s="24"/>
      <c r="K97" s="24"/>
      <c r="L97" s="24"/>
      <c r="M97" s="31"/>
      <c r="N97" s="31"/>
    </row>
    <row r="98" spans="9:14" x14ac:dyDescent="0.25">
      <c r="I98" s="24"/>
      <c r="J98" s="24"/>
      <c r="K98" s="24"/>
      <c r="L98" s="24"/>
      <c r="M98" s="31"/>
      <c r="N98" s="31"/>
    </row>
    <row r="99" spans="9:14" x14ac:dyDescent="0.25">
      <c r="I99" s="24"/>
      <c r="J99" s="24"/>
      <c r="K99" s="24"/>
      <c r="L99" s="24"/>
      <c r="M99" s="31"/>
      <c r="N99" s="31"/>
    </row>
    <row r="100" spans="9:14" x14ac:dyDescent="0.25">
      <c r="M100" s="5"/>
      <c r="N100" s="5"/>
    </row>
    <row r="101" spans="9:14" x14ac:dyDescent="0.25">
      <c r="I101" s="24"/>
      <c r="J101" s="24"/>
      <c r="K101" s="24"/>
      <c r="L101" s="24"/>
      <c r="M101" s="31"/>
      <c r="N101" s="31"/>
    </row>
    <row r="102" spans="9:14" x14ac:dyDescent="0.25">
      <c r="M102" s="5"/>
      <c r="N102" s="5"/>
    </row>
    <row r="103" spans="9:14" x14ac:dyDescent="0.25">
      <c r="I103" s="24"/>
      <c r="J103" s="24"/>
      <c r="K103" s="24"/>
      <c r="L103" s="24"/>
      <c r="M103" s="31"/>
      <c r="N103" s="31"/>
    </row>
    <row r="104" spans="9:14" ht="14.1" customHeight="1" x14ac:dyDescent="0.25"/>
    <row r="110" spans="9:14" ht="14.1" customHeight="1" x14ac:dyDescent="0.25"/>
    <row r="126" spans="8:8" x14ac:dyDescent="0.25">
      <c r="H126" s="7"/>
    </row>
    <row r="130" spans="2:7" x14ac:dyDescent="0.25">
      <c r="C130" s="16"/>
      <c r="D130" s="16"/>
      <c r="E130" s="13"/>
      <c r="F130" s="14"/>
      <c r="G130" s="15"/>
    </row>
    <row r="131" spans="2:7" x14ac:dyDescent="0.25">
      <c r="B131" s="74"/>
      <c r="C131" s="8"/>
      <c r="D131" s="83"/>
      <c r="E131" s="84"/>
      <c r="F131" s="85"/>
      <c r="G131" s="86"/>
    </row>
    <row r="132" spans="2:7" x14ac:dyDescent="0.25">
      <c r="B132" s="47"/>
      <c r="C132" s="17"/>
      <c r="D132" s="34"/>
      <c r="E132" s="35"/>
      <c r="F132" s="36"/>
      <c r="G132" s="35"/>
    </row>
    <row r="133" spans="2:7" x14ac:dyDescent="0.25">
      <c r="B133" s="47"/>
      <c r="C133" s="34"/>
      <c r="D133" s="34"/>
      <c r="E133" s="35"/>
      <c r="F133" s="36"/>
      <c r="G133" s="35"/>
    </row>
    <row r="134" spans="2:7" x14ac:dyDescent="0.25">
      <c r="B134" s="47"/>
      <c r="C134" s="34"/>
      <c r="D134" s="34"/>
      <c r="E134" s="37"/>
      <c r="F134" s="36"/>
      <c r="G134" s="37"/>
    </row>
    <row r="135" spans="2:7" x14ac:dyDescent="0.25">
      <c r="B135" s="47"/>
      <c r="C135" s="34"/>
      <c r="D135" s="34"/>
      <c r="E135" s="35"/>
      <c r="F135" s="36"/>
      <c r="G135" s="35"/>
    </row>
    <row r="136" spans="2:7" x14ac:dyDescent="0.25">
      <c r="B136" s="7"/>
      <c r="C136" s="17"/>
      <c r="D136" s="17"/>
      <c r="E136" s="65"/>
      <c r="F136" s="66"/>
      <c r="G136" s="65"/>
    </row>
    <row r="137" spans="2:7" x14ac:dyDescent="0.25">
      <c r="B137" s="47"/>
      <c r="C137" s="34"/>
      <c r="D137" s="34"/>
      <c r="E137" s="35"/>
      <c r="F137" s="36"/>
      <c r="G137" s="35"/>
    </row>
    <row r="138" spans="2:7" x14ac:dyDescent="0.25">
      <c r="B138" s="7"/>
      <c r="C138" s="17"/>
      <c r="D138" s="17"/>
      <c r="E138" s="65"/>
      <c r="F138" s="66"/>
      <c r="G138" s="65"/>
    </row>
    <row r="139" spans="2:7" x14ac:dyDescent="0.25">
      <c r="B139" s="7"/>
      <c r="C139" s="17"/>
      <c r="D139" s="17"/>
      <c r="E139" s="65"/>
      <c r="F139" s="66"/>
      <c r="G139" s="65"/>
    </row>
  </sheetData>
  <mergeCells count="1">
    <mergeCell ref="A4:N4"/>
  </mergeCells>
  <pageMargins left="0.7" right="0.7" top="0.75" bottom="0.75" header="0.3" footer="0.3"/>
  <pageSetup scale="58" orientation="portrait" verticalDpi="598" r:id="rId1"/>
  <rowBreaks count="2" manualBreakCount="2">
    <brk id="43" max="16383" man="1"/>
    <brk id="7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workbookViewId="0">
      <selection activeCell="A24" sqref="A24"/>
    </sheetView>
  </sheetViews>
  <sheetFormatPr defaultRowHeight="14.4" x14ac:dyDescent="0.3"/>
  <cols>
    <col min="1" max="1" width="40.5546875" bestFit="1" customWidth="1"/>
    <col min="2" max="2" width="8.109375" bestFit="1" customWidth="1"/>
    <col min="3" max="3" width="7.44140625" bestFit="1" customWidth="1"/>
    <col min="4" max="4" width="17.5546875" bestFit="1" customWidth="1"/>
    <col min="6" max="6" width="40.5546875" bestFit="1" customWidth="1"/>
    <col min="7" max="7" width="4.5546875" bestFit="1" customWidth="1"/>
    <col min="8" max="8" width="4" bestFit="1" customWidth="1"/>
    <col min="9" max="9" width="17.5546875" bestFit="1" customWidth="1"/>
  </cols>
  <sheetData>
    <row r="1" spans="1:4" x14ac:dyDescent="0.3">
      <c r="A1" s="113" t="s">
        <v>221</v>
      </c>
      <c r="B1" s="113"/>
      <c r="C1" s="113"/>
      <c r="D1" s="113"/>
    </row>
    <row r="2" spans="1:4" x14ac:dyDescent="0.3">
      <c r="A2" s="96" t="s">
        <v>212</v>
      </c>
      <c r="B2" s="96" t="s">
        <v>220</v>
      </c>
      <c r="C2" s="96" t="s">
        <v>215</v>
      </c>
      <c r="D2" s="96" t="s">
        <v>186</v>
      </c>
    </row>
    <row r="3" spans="1:4" x14ac:dyDescent="0.3">
      <c r="A3" t="s">
        <v>40</v>
      </c>
      <c r="B3" t="s">
        <v>41</v>
      </c>
      <c r="C3">
        <v>35</v>
      </c>
      <c r="D3">
        <v>508</v>
      </c>
    </row>
    <row r="4" spans="1:4" x14ac:dyDescent="0.3">
      <c r="A4" t="s">
        <v>40</v>
      </c>
      <c r="B4" t="s">
        <v>41</v>
      </c>
      <c r="C4">
        <v>194</v>
      </c>
      <c r="D4" s="38">
        <v>37</v>
      </c>
    </row>
    <row r="5" spans="1:4" x14ac:dyDescent="0.3">
      <c r="A5" t="s">
        <v>162</v>
      </c>
      <c r="B5" t="s">
        <v>42</v>
      </c>
      <c r="C5">
        <v>35</v>
      </c>
      <c r="D5">
        <v>975</v>
      </c>
    </row>
    <row r="6" spans="1:4" x14ac:dyDescent="0.3">
      <c r="A6" t="s">
        <v>162</v>
      </c>
      <c r="B6" t="s">
        <v>42</v>
      </c>
      <c r="C6">
        <v>40</v>
      </c>
      <c r="D6" s="38">
        <v>2</v>
      </c>
    </row>
    <row r="7" spans="1:4" x14ac:dyDescent="0.3">
      <c r="A7" t="s">
        <v>162</v>
      </c>
      <c r="B7" t="s">
        <v>42</v>
      </c>
      <c r="C7">
        <v>194</v>
      </c>
      <c r="D7" s="38">
        <v>159</v>
      </c>
    </row>
    <row r="8" spans="1:4" x14ac:dyDescent="0.3">
      <c r="A8" t="s">
        <v>162</v>
      </c>
      <c r="B8" t="s">
        <v>42</v>
      </c>
      <c r="C8">
        <v>415</v>
      </c>
      <c r="D8" s="38">
        <v>1281</v>
      </c>
    </row>
    <row r="9" spans="1:4" x14ac:dyDescent="0.3">
      <c r="A9" t="s">
        <v>162</v>
      </c>
      <c r="B9" t="s">
        <v>42</v>
      </c>
      <c r="C9">
        <v>416</v>
      </c>
      <c r="D9">
        <v>41</v>
      </c>
    </row>
    <row r="10" spans="1:4" x14ac:dyDescent="0.3">
      <c r="A10" t="s">
        <v>162</v>
      </c>
      <c r="B10" t="s">
        <v>42</v>
      </c>
      <c r="C10">
        <v>479</v>
      </c>
      <c r="D10" s="38">
        <v>55</v>
      </c>
    </row>
    <row r="11" spans="1:4" x14ac:dyDescent="0.3">
      <c r="A11" t="s">
        <v>163</v>
      </c>
      <c r="B11" t="s">
        <v>164</v>
      </c>
      <c r="C11">
        <v>405</v>
      </c>
      <c r="D11" s="38">
        <v>12608</v>
      </c>
    </row>
    <row r="12" spans="1:4" x14ac:dyDescent="0.3">
      <c r="A12" t="s">
        <v>45</v>
      </c>
      <c r="B12" t="s">
        <v>46</v>
      </c>
      <c r="C12">
        <v>194</v>
      </c>
      <c r="D12" s="38">
        <v>2137</v>
      </c>
    </row>
    <row r="13" spans="1:4" x14ac:dyDescent="0.3">
      <c r="A13" t="s">
        <v>45</v>
      </c>
      <c r="B13" t="s">
        <v>46</v>
      </c>
      <c r="C13">
        <v>317</v>
      </c>
      <c r="D13" s="38">
        <v>3</v>
      </c>
    </row>
    <row r="14" spans="1:4" x14ac:dyDescent="0.3">
      <c r="A14" t="s">
        <v>45</v>
      </c>
      <c r="B14" t="s">
        <v>46</v>
      </c>
      <c r="C14">
        <v>355</v>
      </c>
      <c r="D14" s="38">
        <v>154</v>
      </c>
    </row>
    <row r="15" spans="1:4" x14ac:dyDescent="0.3">
      <c r="A15" t="s">
        <v>45</v>
      </c>
      <c r="B15" t="s">
        <v>46</v>
      </c>
      <c r="C15">
        <v>360</v>
      </c>
      <c r="D15" s="38">
        <v>190</v>
      </c>
    </row>
    <row r="16" spans="1:4" x14ac:dyDescent="0.3">
      <c r="A16" t="s">
        <v>45</v>
      </c>
      <c r="B16" t="s">
        <v>46</v>
      </c>
      <c r="C16">
        <v>405</v>
      </c>
      <c r="D16" s="38">
        <v>1778</v>
      </c>
    </row>
    <row r="17" spans="1:4" x14ac:dyDescent="0.3">
      <c r="A17" t="s">
        <v>45</v>
      </c>
      <c r="B17" t="s">
        <v>46</v>
      </c>
      <c r="C17">
        <v>406</v>
      </c>
      <c r="D17" s="38">
        <v>2734</v>
      </c>
    </row>
    <row r="18" spans="1:4" x14ac:dyDescent="0.3">
      <c r="A18" t="s">
        <v>45</v>
      </c>
      <c r="B18" t="s">
        <v>46</v>
      </c>
      <c r="C18">
        <v>412</v>
      </c>
      <c r="D18" s="38">
        <v>704</v>
      </c>
    </row>
    <row r="19" spans="1:4" x14ac:dyDescent="0.3">
      <c r="A19" t="s">
        <v>45</v>
      </c>
      <c r="B19" t="s">
        <v>46</v>
      </c>
      <c r="C19">
        <v>415</v>
      </c>
      <c r="D19" s="38">
        <v>22790</v>
      </c>
    </row>
    <row r="20" spans="1:4" x14ac:dyDescent="0.3">
      <c r="A20" t="s">
        <v>63</v>
      </c>
      <c r="B20" t="s">
        <v>59</v>
      </c>
      <c r="C20">
        <v>35</v>
      </c>
      <c r="D20" s="38">
        <v>1955</v>
      </c>
    </row>
    <row r="21" spans="1:4" x14ac:dyDescent="0.3">
      <c r="A21" t="s">
        <v>63</v>
      </c>
      <c r="B21" t="s">
        <v>59</v>
      </c>
      <c r="C21">
        <v>79</v>
      </c>
      <c r="D21" s="38">
        <v>591</v>
      </c>
    </row>
    <row r="22" spans="1:4" x14ac:dyDescent="0.3">
      <c r="A22" t="s">
        <v>63</v>
      </c>
      <c r="B22" t="s">
        <v>59</v>
      </c>
      <c r="C22">
        <v>194</v>
      </c>
      <c r="D22" s="38">
        <v>846</v>
      </c>
    </row>
    <row r="23" spans="1:4" x14ac:dyDescent="0.3">
      <c r="A23" t="s">
        <v>224</v>
      </c>
      <c r="B23" t="s">
        <v>47</v>
      </c>
      <c r="C23">
        <v>483</v>
      </c>
      <c r="D23" s="38">
        <v>21691</v>
      </c>
    </row>
    <row r="24" spans="1:4" x14ac:dyDescent="0.3">
      <c r="A24" t="s">
        <v>216</v>
      </c>
      <c r="B24" t="s">
        <v>217</v>
      </c>
      <c r="C24">
        <v>35</v>
      </c>
      <c r="D24" s="38">
        <v>412</v>
      </c>
    </row>
    <row r="25" spans="1:4" x14ac:dyDescent="0.3">
      <c r="A25" t="s">
        <v>166</v>
      </c>
      <c r="B25" t="s">
        <v>167</v>
      </c>
      <c r="C25">
        <v>487</v>
      </c>
      <c r="D25" s="38">
        <v>243</v>
      </c>
    </row>
    <row r="26" spans="1:4" x14ac:dyDescent="0.3">
      <c r="A26" t="s">
        <v>48</v>
      </c>
      <c r="B26" t="s">
        <v>49</v>
      </c>
      <c r="C26">
        <v>26</v>
      </c>
      <c r="D26" s="38">
        <v>12790</v>
      </c>
    </row>
    <row r="27" spans="1:4" x14ac:dyDescent="0.3">
      <c r="A27" t="s">
        <v>48</v>
      </c>
      <c r="B27" t="s">
        <v>49</v>
      </c>
      <c r="C27">
        <v>35</v>
      </c>
      <c r="D27" s="38">
        <v>8404</v>
      </c>
    </row>
    <row r="28" spans="1:4" x14ac:dyDescent="0.3">
      <c r="A28" t="s">
        <v>48</v>
      </c>
      <c r="B28" t="s">
        <v>49</v>
      </c>
      <c r="C28">
        <v>194</v>
      </c>
      <c r="D28" s="38">
        <v>4390</v>
      </c>
    </row>
    <row r="29" spans="1:4" x14ac:dyDescent="0.3">
      <c r="A29" t="s">
        <v>48</v>
      </c>
      <c r="B29" t="s">
        <v>49</v>
      </c>
      <c r="C29">
        <v>406</v>
      </c>
      <c r="D29" s="38">
        <v>883</v>
      </c>
    </row>
    <row r="30" spans="1:4" x14ac:dyDescent="0.3">
      <c r="A30" t="s">
        <v>48</v>
      </c>
      <c r="B30" t="s">
        <v>49</v>
      </c>
      <c r="C30">
        <v>416</v>
      </c>
      <c r="D30" s="38">
        <v>19241</v>
      </c>
    </row>
    <row r="31" spans="1:4" x14ac:dyDescent="0.3">
      <c r="A31" t="s">
        <v>168</v>
      </c>
      <c r="B31" t="s">
        <v>50</v>
      </c>
      <c r="C31">
        <v>35</v>
      </c>
      <c r="D31" s="38">
        <v>30675</v>
      </c>
    </row>
    <row r="32" spans="1:4" x14ac:dyDescent="0.3">
      <c r="A32" t="s">
        <v>168</v>
      </c>
      <c r="B32" t="s">
        <v>50</v>
      </c>
      <c r="C32">
        <v>194</v>
      </c>
      <c r="D32" s="38">
        <v>10882</v>
      </c>
    </row>
    <row r="33" spans="1:4" x14ac:dyDescent="0.3">
      <c r="A33" t="s">
        <v>168</v>
      </c>
      <c r="B33" t="s">
        <v>50</v>
      </c>
      <c r="C33">
        <v>405</v>
      </c>
      <c r="D33" s="38">
        <v>10744</v>
      </c>
    </row>
    <row r="34" spans="1:4" x14ac:dyDescent="0.3">
      <c r="A34" t="s">
        <v>168</v>
      </c>
      <c r="B34" t="s">
        <v>50</v>
      </c>
      <c r="C34">
        <v>416</v>
      </c>
      <c r="D34" s="38">
        <v>44841</v>
      </c>
    </row>
    <row r="35" spans="1:4" x14ac:dyDescent="0.3">
      <c r="A35" t="s">
        <v>51</v>
      </c>
      <c r="B35" t="s">
        <v>52</v>
      </c>
      <c r="C35">
        <v>10</v>
      </c>
      <c r="D35" s="38">
        <v>389</v>
      </c>
    </row>
    <row r="36" spans="1:4" x14ac:dyDescent="0.3">
      <c r="A36" t="s">
        <v>51</v>
      </c>
      <c r="B36" t="s">
        <v>52</v>
      </c>
      <c r="C36">
        <v>35</v>
      </c>
      <c r="D36" s="38">
        <v>2398</v>
      </c>
    </row>
    <row r="37" spans="1:4" x14ac:dyDescent="0.3">
      <c r="A37" t="s">
        <v>51</v>
      </c>
      <c r="B37" t="s">
        <v>52</v>
      </c>
      <c r="C37">
        <v>40</v>
      </c>
      <c r="D37" s="38">
        <v>2</v>
      </c>
    </row>
    <row r="38" spans="1:4" x14ac:dyDescent="0.3">
      <c r="A38" t="s">
        <v>51</v>
      </c>
      <c r="B38" t="s">
        <v>52</v>
      </c>
      <c r="C38">
        <v>117</v>
      </c>
      <c r="D38" s="38">
        <v>21</v>
      </c>
    </row>
    <row r="39" spans="1:4" x14ac:dyDescent="0.3">
      <c r="A39" t="s">
        <v>51</v>
      </c>
      <c r="B39" t="s">
        <v>52</v>
      </c>
      <c r="C39">
        <v>479</v>
      </c>
      <c r="D39" s="38">
        <v>2563</v>
      </c>
    </row>
    <row r="40" spans="1:4" x14ac:dyDescent="0.3">
      <c r="A40" t="s">
        <v>53</v>
      </c>
      <c r="B40" t="s">
        <v>54</v>
      </c>
      <c r="C40">
        <v>31</v>
      </c>
      <c r="D40" s="38">
        <v>214</v>
      </c>
    </row>
    <row r="41" spans="1:4" x14ac:dyDescent="0.3">
      <c r="A41" t="s">
        <v>53</v>
      </c>
      <c r="B41" t="s">
        <v>54</v>
      </c>
      <c r="C41">
        <v>33</v>
      </c>
      <c r="D41" s="38">
        <v>529</v>
      </c>
    </row>
    <row r="42" spans="1:4" x14ac:dyDescent="0.3">
      <c r="A42" t="s">
        <v>53</v>
      </c>
      <c r="B42" t="s">
        <v>54</v>
      </c>
      <c r="C42">
        <v>40</v>
      </c>
      <c r="D42" s="38">
        <v>1378</v>
      </c>
    </row>
    <row r="43" spans="1:4" x14ac:dyDescent="0.3">
      <c r="A43" t="s">
        <v>53</v>
      </c>
      <c r="B43" t="s">
        <v>54</v>
      </c>
      <c r="C43">
        <v>79</v>
      </c>
      <c r="D43" s="38">
        <v>5695</v>
      </c>
    </row>
    <row r="44" spans="1:4" x14ac:dyDescent="0.3">
      <c r="A44" t="s">
        <v>53</v>
      </c>
      <c r="B44" t="s">
        <v>54</v>
      </c>
      <c r="C44">
        <v>131</v>
      </c>
      <c r="D44" s="38">
        <v>1290</v>
      </c>
    </row>
    <row r="45" spans="1:4" x14ac:dyDescent="0.3">
      <c r="A45" t="s">
        <v>53</v>
      </c>
      <c r="B45" t="s">
        <v>54</v>
      </c>
      <c r="C45">
        <v>416</v>
      </c>
      <c r="D45" s="38">
        <v>1373</v>
      </c>
    </row>
    <row r="46" spans="1:4" x14ac:dyDescent="0.3">
      <c r="A46" t="s">
        <v>209</v>
      </c>
      <c r="B46" t="s">
        <v>43</v>
      </c>
      <c r="C46">
        <v>35</v>
      </c>
      <c r="D46" s="38">
        <v>4917</v>
      </c>
    </row>
    <row r="47" spans="1:4" x14ac:dyDescent="0.3">
      <c r="A47" t="s">
        <v>209</v>
      </c>
      <c r="B47" t="s">
        <v>43</v>
      </c>
      <c r="C47">
        <v>40</v>
      </c>
      <c r="D47" s="38">
        <v>2622</v>
      </c>
    </row>
    <row r="48" spans="1:4" x14ac:dyDescent="0.3">
      <c r="A48" t="s">
        <v>209</v>
      </c>
      <c r="B48" t="s">
        <v>43</v>
      </c>
      <c r="C48">
        <v>194</v>
      </c>
      <c r="D48" s="38">
        <v>951</v>
      </c>
    </row>
    <row r="49" spans="1:4" x14ac:dyDescent="0.3">
      <c r="A49" t="s">
        <v>209</v>
      </c>
      <c r="B49" t="s">
        <v>43</v>
      </c>
      <c r="C49">
        <v>415</v>
      </c>
      <c r="D49" s="38">
        <v>9739</v>
      </c>
    </row>
    <row r="50" spans="1:4" x14ac:dyDescent="0.3">
      <c r="A50" t="s">
        <v>209</v>
      </c>
      <c r="B50" t="s">
        <v>43</v>
      </c>
      <c r="C50">
        <v>416</v>
      </c>
      <c r="D50" s="38">
        <v>1935</v>
      </c>
    </row>
    <row r="51" spans="1:4" x14ac:dyDescent="0.3">
      <c r="A51" t="s">
        <v>209</v>
      </c>
      <c r="B51" t="s">
        <v>43</v>
      </c>
      <c r="C51">
        <v>479</v>
      </c>
      <c r="D51" s="38">
        <v>1381</v>
      </c>
    </row>
    <row r="52" spans="1:4" x14ac:dyDescent="0.3">
      <c r="A52" t="s">
        <v>170</v>
      </c>
      <c r="B52" t="s">
        <v>171</v>
      </c>
      <c r="C52">
        <v>35</v>
      </c>
      <c r="D52" s="38">
        <v>539</v>
      </c>
    </row>
    <row r="53" spans="1:4" x14ac:dyDescent="0.3">
      <c r="A53" t="s">
        <v>170</v>
      </c>
      <c r="B53" t="s">
        <v>171</v>
      </c>
      <c r="C53">
        <v>40</v>
      </c>
      <c r="D53" s="38">
        <v>1454</v>
      </c>
    </row>
    <row r="54" spans="1:4" x14ac:dyDescent="0.3">
      <c r="A54" t="s">
        <v>170</v>
      </c>
      <c r="B54" t="s">
        <v>171</v>
      </c>
      <c r="C54">
        <v>42</v>
      </c>
      <c r="D54" s="38">
        <v>1359</v>
      </c>
    </row>
    <row r="55" spans="1:4" x14ac:dyDescent="0.3">
      <c r="A55" t="s">
        <v>170</v>
      </c>
      <c r="B55" t="s">
        <v>171</v>
      </c>
      <c r="C55">
        <v>91</v>
      </c>
      <c r="D55" s="38">
        <v>188</v>
      </c>
    </row>
    <row r="56" spans="1:4" x14ac:dyDescent="0.3">
      <c r="A56" t="s">
        <v>170</v>
      </c>
      <c r="B56" t="s">
        <v>171</v>
      </c>
      <c r="C56">
        <v>194</v>
      </c>
      <c r="D56" s="38">
        <v>389</v>
      </c>
    </row>
    <row r="57" spans="1:4" x14ac:dyDescent="0.3">
      <c r="A57" t="s">
        <v>55</v>
      </c>
      <c r="B57" t="s">
        <v>56</v>
      </c>
      <c r="C57">
        <v>33</v>
      </c>
      <c r="D57" s="38">
        <v>742</v>
      </c>
    </row>
    <row r="58" spans="1:4" x14ac:dyDescent="0.3">
      <c r="A58" t="s">
        <v>55</v>
      </c>
      <c r="B58" t="s">
        <v>56</v>
      </c>
      <c r="C58">
        <v>40</v>
      </c>
      <c r="D58" s="38">
        <v>7341</v>
      </c>
    </row>
    <row r="59" spans="1:4" x14ac:dyDescent="0.3">
      <c r="A59" t="s">
        <v>172</v>
      </c>
      <c r="B59" t="s">
        <v>57</v>
      </c>
      <c r="C59">
        <v>432</v>
      </c>
      <c r="D59" s="38">
        <v>4489</v>
      </c>
    </row>
    <row r="60" spans="1:4" x14ac:dyDescent="0.3">
      <c r="A60" t="s">
        <v>172</v>
      </c>
      <c r="B60" t="s">
        <v>57</v>
      </c>
      <c r="C60">
        <v>456</v>
      </c>
      <c r="D60" s="38">
        <v>3272</v>
      </c>
    </row>
    <row r="61" spans="1:4" x14ac:dyDescent="0.3">
      <c r="A61" t="s">
        <v>214</v>
      </c>
      <c r="B61" t="s">
        <v>44</v>
      </c>
      <c r="C61">
        <v>35</v>
      </c>
      <c r="D61" s="38">
        <v>5679</v>
      </c>
    </row>
    <row r="62" spans="1:4" x14ac:dyDescent="0.3">
      <c r="A62" t="s">
        <v>214</v>
      </c>
      <c r="B62" t="s">
        <v>44</v>
      </c>
      <c r="C62">
        <v>412</v>
      </c>
      <c r="D62" s="38">
        <v>7399</v>
      </c>
    </row>
    <row r="63" spans="1:4" x14ac:dyDescent="0.3">
      <c r="A63" t="s">
        <v>214</v>
      </c>
      <c r="B63" t="s">
        <v>44</v>
      </c>
      <c r="C63">
        <v>416</v>
      </c>
      <c r="D63" s="38">
        <v>1417</v>
      </c>
    </row>
    <row r="64" spans="1:4" x14ac:dyDescent="0.3">
      <c r="A64" t="s">
        <v>214</v>
      </c>
      <c r="B64" t="s">
        <v>44</v>
      </c>
      <c r="C64">
        <v>459</v>
      </c>
      <c r="D64" s="38">
        <v>525</v>
      </c>
    </row>
    <row r="65" spans="1:4" x14ac:dyDescent="0.3">
      <c r="A65" t="s">
        <v>214</v>
      </c>
      <c r="B65" t="s">
        <v>44</v>
      </c>
      <c r="C65">
        <v>479</v>
      </c>
      <c r="D65" s="38">
        <v>284</v>
      </c>
    </row>
    <row r="66" spans="1:4" x14ac:dyDescent="0.3">
      <c r="A66" t="s">
        <v>211</v>
      </c>
      <c r="B66" t="s">
        <v>189</v>
      </c>
      <c r="C66">
        <v>415</v>
      </c>
      <c r="D66" s="38">
        <v>4072</v>
      </c>
    </row>
    <row r="67" spans="1:4" x14ac:dyDescent="0.3">
      <c r="A67" t="s">
        <v>211</v>
      </c>
      <c r="B67" t="s">
        <v>189</v>
      </c>
      <c r="C67">
        <v>479</v>
      </c>
      <c r="D67" s="38">
        <v>1086</v>
      </c>
    </row>
    <row r="68" spans="1:4" x14ac:dyDescent="0.3">
      <c r="A68" t="s">
        <v>174</v>
      </c>
      <c r="B68" t="s">
        <v>60</v>
      </c>
      <c r="C68">
        <v>35</v>
      </c>
      <c r="D68" s="38">
        <v>12618</v>
      </c>
    </row>
    <row r="69" spans="1:4" x14ac:dyDescent="0.3">
      <c r="A69" t="s">
        <v>61</v>
      </c>
      <c r="B69" t="s">
        <v>62</v>
      </c>
      <c r="C69">
        <v>35</v>
      </c>
      <c r="D69" s="38">
        <v>4733</v>
      </c>
    </row>
    <row r="70" spans="1:4" x14ac:dyDescent="0.3">
      <c r="A70" t="s">
        <v>61</v>
      </c>
      <c r="B70" t="s">
        <v>62</v>
      </c>
      <c r="C70">
        <v>36</v>
      </c>
      <c r="D70" s="38">
        <v>205</v>
      </c>
    </row>
    <row r="71" spans="1:4" x14ac:dyDescent="0.3">
      <c r="A71" t="s">
        <v>219</v>
      </c>
      <c r="B71" t="s">
        <v>218</v>
      </c>
      <c r="C71">
        <v>79</v>
      </c>
      <c r="D71" s="38">
        <v>18</v>
      </c>
    </row>
    <row r="72" spans="1:4" x14ac:dyDescent="0.3">
      <c r="A72" t="s">
        <v>219</v>
      </c>
      <c r="B72" t="s">
        <v>218</v>
      </c>
      <c r="C72">
        <v>150</v>
      </c>
      <c r="D72" s="38">
        <v>26</v>
      </c>
    </row>
    <row r="73" spans="1:4" x14ac:dyDescent="0.3">
      <c r="A73" t="s">
        <v>219</v>
      </c>
      <c r="B73" t="s">
        <v>218</v>
      </c>
      <c r="C73">
        <v>218</v>
      </c>
      <c r="D73" s="38">
        <v>2140</v>
      </c>
    </row>
    <row r="74" spans="1:4" x14ac:dyDescent="0.3">
      <c r="A74" t="s">
        <v>219</v>
      </c>
      <c r="B74" t="s">
        <v>218</v>
      </c>
      <c r="C74">
        <v>416</v>
      </c>
      <c r="D74" s="38">
        <v>994</v>
      </c>
    </row>
    <row r="75" spans="1:4" x14ac:dyDescent="0.3">
      <c r="A75" t="s">
        <v>219</v>
      </c>
      <c r="B75" t="s">
        <v>218</v>
      </c>
      <c r="C75">
        <v>479</v>
      </c>
      <c r="D75" s="38">
        <v>762</v>
      </c>
    </row>
    <row r="76" spans="1:4" x14ac:dyDescent="0.3">
      <c r="A76" t="s">
        <v>219</v>
      </c>
      <c r="B76" t="s">
        <v>218</v>
      </c>
      <c r="C76">
        <v>640</v>
      </c>
      <c r="D76" s="38">
        <v>1325</v>
      </c>
    </row>
    <row r="77" spans="1:4" x14ac:dyDescent="0.3">
      <c r="A77" t="s">
        <v>219</v>
      </c>
      <c r="B77" t="s">
        <v>218</v>
      </c>
      <c r="C77">
        <v>655</v>
      </c>
      <c r="D77" s="38">
        <v>1014</v>
      </c>
    </row>
    <row r="78" spans="1:4" x14ac:dyDescent="0.3">
      <c r="A78" t="s">
        <v>210</v>
      </c>
      <c r="B78" t="s">
        <v>65</v>
      </c>
      <c r="C78">
        <v>40</v>
      </c>
      <c r="D78" s="38">
        <v>8060</v>
      </c>
    </row>
    <row r="79" spans="1:4" x14ac:dyDescent="0.3">
      <c r="A79" t="s">
        <v>210</v>
      </c>
      <c r="B79" t="s">
        <v>65</v>
      </c>
      <c r="C79">
        <v>42</v>
      </c>
      <c r="D79" s="38">
        <v>2184</v>
      </c>
    </row>
    <row r="80" spans="1:4" x14ac:dyDescent="0.3">
      <c r="A80" t="s">
        <v>155</v>
      </c>
      <c r="B80" t="s">
        <v>66</v>
      </c>
      <c r="C80">
        <v>194</v>
      </c>
      <c r="D80" s="38">
        <v>9352</v>
      </c>
    </row>
    <row r="81" spans="1:9" x14ac:dyDescent="0.3">
      <c r="A81" t="s">
        <v>176</v>
      </c>
      <c r="B81" t="s">
        <v>67</v>
      </c>
      <c r="C81">
        <v>10</v>
      </c>
      <c r="D81">
        <v>168</v>
      </c>
    </row>
    <row r="82" spans="1:9" x14ac:dyDescent="0.3">
      <c r="A82" t="s">
        <v>176</v>
      </c>
      <c r="B82" t="s">
        <v>67</v>
      </c>
      <c r="C82">
        <v>34</v>
      </c>
      <c r="D82" s="38">
        <v>1488</v>
      </c>
    </row>
    <row r="83" spans="1:9" x14ac:dyDescent="0.3">
      <c r="A83" t="s">
        <v>176</v>
      </c>
      <c r="B83" t="s">
        <v>67</v>
      </c>
      <c r="C83">
        <v>35</v>
      </c>
      <c r="D83" s="38">
        <v>695</v>
      </c>
    </row>
    <row r="84" spans="1:9" x14ac:dyDescent="0.3">
      <c r="A84" t="s">
        <v>176</v>
      </c>
      <c r="B84" t="s">
        <v>67</v>
      </c>
      <c r="C84">
        <v>194</v>
      </c>
      <c r="D84" s="38">
        <v>617</v>
      </c>
    </row>
    <row r="85" spans="1:9" x14ac:dyDescent="0.3">
      <c r="A85" t="s">
        <v>176</v>
      </c>
      <c r="B85" t="s">
        <v>67</v>
      </c>
      <c r="C85">
        <v>416</v>
      </c>
      <c r="D85" s="38">
        <v>14260</v>
      </c>
      <c r="I85" s="38"/>
    </row>
    <row r="86" spans="1:9" x14ac:dyDescent="0.3">
      <c r="I86" s="38"/>
    </row>
    <row r="87" spans="1:9" x14ac:dyDescent="0.3">
      <c r="I87" s="38"/>
    </row>
    <row r="88" spans="1:9" x14ac:dyDescent="0.3">
      <c r="I88" s="38"/>
    </row>
    <row r="89" spans="1:9" x14ac:dyDescent="0.3">
      <c r="I89" s="38"/>
    </row>
  </sheetData>
  <sortState ref="A3:D79">
    <sortCondition ref="A3:A79"/>
    <sortCondition ref="C3:C79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tabSelected="1" topLeftCell="B1" workbookViewId="0">
      <selection activeCell="A24" sqref="A24"/>
    </sheetView>
  </sheetViews>
  <sheetFormatPr defaultRowHeight="14.4" x14ac:dyDescent="0.3"/>
  <cols>
    <col min="1" max="1" width="22.33203125" bestFit="1" customWidth="1"/>
    <col min="2" max="2" width="11.33203125" bestFit="1" customWidth="1"/>
    <col min="3" max="3" width="7.44140625" bestFit="1" customWidth="1"/>
    <col min="4" max="4" width="14.6640625" bestFit="1" customWidth="1"/>
    <col min="5" max="6" width="10.5546875" bestFit="1" customWidth="1"/>
    <col min="7" max="7" width="20.6640625" bestFit="1" customWidth="1"/>
    <col min="8" max="8" width="14.33203125" bestFit="1" customWidth="1"/>
    <col min="9" max="9" width="15.6640625" bestFit="1" customWidth="1"/>
    <col min="10" max="10" width="15.33203125" bestFit="1" customWidth="1"/>
    <col min="11" max="11" width="10.33203125" bestFit="1" customWidth="1"/>
    <col min="12" max="12" width="15.109375" bestFit="1" customWidth="1"/>
    <col min="13" max="13" width="8.88671875" bestFit="1" customWidth="1"/>
  </cols>
  <sheetData>
    <row r="2" spans="1:13" s="96" customFormat="1" x14ac:dyDescent="0.3">
      <c r="A2" s="96" t="s">
        <v>12</v>
      </c>
      <c r="B2" s="96" t="s">
        <v>220</v>
      </c>
      <c r="C2" s="96" t="s">
        <v>215</v>
      </c>
      <c r="D2" s="96" t="s">
        <v>177</v>
      </c>
      <c r="E2" s="96" t="s">
        <v>178</v>
      </c>
      <c r="F2" s="96" t="s">
        <v>179</v>
      </c>
      <c r="G2" s="96" t="s">
        <v>180</v>
      </c>
      <c r="H2" s="96" t="s">
        <v>181</v>
      </c>
      <c r="I2" s="96" t="s">
        <v>182</v>
      </c>
      <c r="J2" s="96" t="s">
        <v>183</v>
      </c>
      <c r="K2" s="96" t="s">
        <v>184</v>
      </c>
      <c r="L2" s="96" t="s">
        <v>190</v>
      </c>
      <c r="M2" s="96" t="s">
        <v>185</v>
      </c>
    </row>
    <row r="3" spans="1:13" x14ac:dyDescent="0.3">
      <c r="A3" t="s">
        <v>40</v>
      </c>
      <c r="B3" t="s">
        <v>41</v>
      </c>
      <c r="C3">
        <v>999</v>
      </c>
      <c r="D3" s="38">
        <v>208883</v>
      </c>
      <c r="E3" s="38">
        <v>96683</v>
      </c>
      <c r="F3" s="38">
        <v>66346</v>
      </c>
      <c r="G3" s="38">
        <v>2772</v>
      </c>
      <c r="H3" s="38">
        <v>16220</v>
      </c>
      <c r="I3" s="38">
        <v>74265</v>
      </c>
      <c r="J3">
        <v>0</v>
      </c>
      <c r="K3" s="38">
        <v>17060</v>
      </c>
      <c r="L3" s="38">
        <v>465169</v>
      </c>
      <c r="M3" s="38">
        <v>875</v>
      </c>
    </row>
    <row r="4" spans="1:13" x14ac:dyDescent="0.3">
      <c r="A4" t="s">
        <v>162</v>
      </c>
      <c r="B4" t="s">
        <v>42</v>
      </c>
      <c r="C4">
        <v>999</v>
      </c>
      <c r="D4" s="38">
        <v>195800</v>
      </c>
      <c r="E4" s="38">
        <v>132832</v>
      </c>
      <c r="F4" s="38">
        <v>25207</v>
      </c>
      <c r="G4" s="38">
        <v>5308</v>
      </c>
      <c r="H4" s="38">
        <v>21025</v>
      </c>
      <c r="I4" s="38">
        <v>176554</v>
      </c>
      <c r="J4" s="38">
        <v>199468</v>
      </c>
      <c r="K4" s="38">
        <v>41712</v>
      </c>
      <c r="L4" s="38">
        <v>756194</v>
      </c>
      <c r="M4" s="38">
        <v>1159</v>
      </c>
    </row>
    <row r="5" spans="1:13" x14ac:dyDescent="0.3">
      <c r="A5" t="s">
        <v>163</v>
      </c>
      <c r="B5" t="s">
        <v>164</v>
      </c>
      <c r="C5">
        <v>999</v>
      </c>
      <c r="D5" s="38">
        <v>5148706</v>
      </c>
      <c r="E5" s="38">
        <v>6691358</v>
      </c>
      <c r="F5" s="38">
        <v>601352</v>
      </c>
      <c r="G5" s="38">
        <v>212576</v>
      </c>
      <c r="H5" s="38">
        <v>666021</v>
      </c>
      <c r="I5" s="38">
        <v>11221074</v>
      </c>
      <c r="J5" s="38">
        <v>1479461</v>
      </c>
      <c r="K5" s="38">
        <v>2256120</v>
      </c>
      <c r="L5" s="38">
        <v>26020548</v>
      </c>
      <c r="M5" s="38">
        <v>21146</v>
      </c>
    </row>
    <row r="6" spans="1:13" x14ac:dyDescent="0.3">
      <c r="A6" t="s">
        <v>154</v>
      </c>
      <c r="B6" t="s">
        <v>44</v>
      </c>
      <c r="C6">
        <v>999</v>
      </c>
      <c r="D6" s="38">
        <v>2556854</v>
      </c>
      <c r="E6" s="38">
        <v>3404272</v>
      </c>
      <c r="F6" s="38">
        <v>480004</v>
      </c>
      <c r="G6" s="38">
        <v>88439</v>
      </c>
      <c r="H6" s="38">
        <v>29856</v>
      </c>
      <c r="I6" s="38">
        <v>4317214</v>
      </c>
      <c r="J6" s="38">
        <v>1658870</v>
      </c>
      <c r="K6" s="38">
        <v>741838</v>
      </c>
      <c r="L6" s="38">
        <v>12535509</v>
      </c>
      <c r="M6" s="38">
        <v>10102</v>
      </c>
    </row>
    <row r="7" spans="1:13" x14ac:dyDescent="0.3">
      <c r="A7" t="s">
        <v>45</v>
      </c>
      <c r="B7" t="s">
        <v>46</v>
      </c>
      <c r="C7">
        <v>999</v>
      </c>
      <c r="D7" s="38">
        <v>4876149</v>
      </c>
      <c r="E7" s="38">
        <v>5210052</v>
      </c>
      <c r="F7" s="38">
        <v>319102</v>
      </c>
      <c r="G7" s="38">
        <v>48820</v>
      </c>
      <c r="H7" s="38">
        <v>147099</v>
      </c>
      <c r="I7" s="38">
        <v>7085982</v>
      </c>
      <c r="J7" s="38">
        <v>4084952</v>
      </c>
      <c r="K7" s="38">
        <v>1303502</v>
      </c>
      <c r="L7" s="38">
        <v>21772156</v>
      </c>
      <c r="M7" s="38">
        <v>18682</v>
      </c>
    </row>
    <row r="8" spans="1:13" x14ac:dyDescent="0.3">
      <c r="A8" t="s">
        <v>165</v>
      </c>
      <c r="B8" t="s">
        <v>47</v>
      </c>
      <c r="C8">
        <v>999</v>
      </c>
      <c r="D8" s="38">
        <v>8423598</v>
      </c>
      <c r="E8" s="38">
        <v>9165515</v>
      </c>
      <c r="F8" s="38">
        <v>490872</v>
      </c>
      <c r="G8" s="38">
        <v>66979</v>
      </c>
      <c r="H8" s="38">
        <v>639855</v>
      </c>
      <c r="I8" s="38">
        <v>14270718</v>
      </c>
      <c r="J8" s="38">
        <v>8519749</v>
      </c>
      <c r="K8" s="38">
        <v>3625698</v>
      </c>
      <c r="L8" s="38">
        <v>41577286</v>
      </c>
      <c r="M8" s="38">
        <v>21030</v>
      </c>
    </row>
    <row r="9" spans="1:13" x14ac:dyDescent="0.3">
      <c r="A9" t="s">
        <v>166</v>
      </c>
      <c r="B9" t="s">
        <v>167</v>
      </c>
      <c r="C9">
        <v>999</v>
      </c>
      <c r="D9" s="38">
        <v>177883</v>
      </c>
      <c r="E9" s="38">
        <v>132458</v>
      </c>
      <c r="F9" s="38">
        <v>16731</v>
      </c>
      <c r="G9" s="38">
        <v>3228</v>
      </c>
      <c r="H9" s="38">
        <v>0</v>
      </c>
      <c r="I9" s="38">
        <v>281052</v>
      </c>
      <c r="J9" s="38">
        <v>108000</v>
      </c>
      <c r="K9" s="38">
        <v>37630</v>
      </c>
      <c r="L9" s="38">
        <v>719352</v>
      </c>
      <c r="M9" s="38">
        <v>280</v>
      </c>
    </row>
    <row r="10" spans="1:13" x14ac:dyDescent="0.3">
      <c r="A10" t="s">
        <v>48</v>
      </c>
      <c r="B10" t="s">
        <v>49</v>
      </c>
      <c r="C10">
        <v>999</v>
      </c>
      <c r="D10" s="38">
        <v>5997261</v>
      </c>
      <c r="E10" s="38">
        <v>4634687</v>
      </c>
      <c r="F10" s="38">
        <v>674442</v>
      </c>
      <c r="G10" s="38">
        <v>32079</v>
      </c>
      <c r="H10" s="38">
        <v>64755</v>
      </c>
      <c r="I10" s="38">
        <v>6295856</v>
      </c>
      <c r="J10" s="38">
        <v>3325990</v>
      </c>
      <c r="K10" s="38">
        <v>949152</v>
      </c>
      <c r="L10" s="38">
        <v>21025070</v>
      </c>
      <c r="M10" s="38">
        <v>26389</v>
      </c>
    </row>
    <row r="11" spans="1:13" x14ac:dyDescent="0.3">
      <c r="A11" t="s">
        <v>168</v>
      </c>
      <c r="B11" t="s">
        <v>50</v>
      </c>
      <c r="C11">
        <v>999</v>
      </c>
      <c r="D11" s="38">
        <v>13682943</v>
      </c>
      <c r="E11" s="38">
        <v>15324143</v>
      </c>
      <c r="F11" s="38">
        <v>835302</v>
      </c>
      <c r="G11" s="38">
        <v>124898</v>
      </c>
      <c r="H11" s="38">
        <v>852715</v>
      </c>
      <c r="I11" s="38">
        <v>15505987</v>
      </c>
      <c r="J11" s="38">
        <v>11319474</v>
      </c>
      <c r="K11" s="38">
        <v>3058965</v>
      </c>
      <c r="L11" s="38">
        <v>57645462</v>
      </c>
      <c r="M11" s="38">
        <v>61724</v>
      </c>
    </row>
    <row r="12" spans="1:13" x14ac:dyDescent="0.3">
      <c r="A12" t="s">
        <v>51</v>
      </c>
      <c r="B12" t="s">
        <v>52</v>
      </c>
      <c r="C12">
        <v>999</v>
      </c>
      <c r="D12" s="38">
        <v>621599</v>
      </c>
      <c r="E12" s="38">
        <v>1011904</v>
      </c>
      <c r="F12" s="38">
        <v>151331</v>
      </c>
      <c r="G12" s="38">
        <v>14808</v>
      </c>
      <c r="H12" s="38">
        <v>104992</v>
      </c>
      <c r="I12" s="38">
        <v>424744</v>
      </c>
      <c r="J12" s="38">
        <v>0</v>
      </c>
      <c r="K12" s="38">
        <v>165890</v>
      </c>
      <c r="L12" s="38">
        <v>2329378</v>
      </c>
      <c r="M12" s="38">
        <v>3113</v>
      </c>
    </row>
    <row r="13" spans="1:13" x14ac:dyDescent="0.3">
      <c r="A13" t="s">
        <v>53</v>
      </c>
      <c r="B13" t="s">
        <v>54</v>
      </c>
      <c r="C13">
        <v>999</v>
      </c>
      <c r="D13" s="38">
        <v>944300</v>
      </c>
      <c r="E13" s="38">
        <v>706660</v>
      </c>
      <c r="F13" s="38">
        <v>91551</v>
      </c>
      <c r="G13" s="38">
        <v>32584</v>
      </c>
      <c r="H13" s="38">
        <v>78316</v>
      </c>
      <c r="I13" s="38">
        <v>833443</v>
      </c>
      <c r="J13" s="38">
        <v>481591</v>
      </c>
      <c r="K13" s="38">
        <v>130694</v>
      </c>
      <c r="L13" s="38">
        <v>3168445</v>
      </c>
      <c r="M13" s="38">
        <v>5289</v>
      </c>
    </row>
    <row r="14" spans="1:13" x14ac:dyDescent="0.3">
      <c r="A14" t="s">
        <v>169</v>
      </c>
      <c r="B14" t="s">
        <v>43</v>
      </c>
      <c r="C14">
        <v>999</v>
      </c>
      <c r="D14" s="38">
        <v>1763504</v>
      </c>
      <c r="E14" s="38">
        <v>1635129</v>
      </c>
      <c r="F14" s="38">
        <v>262428</v>
      </c>
      <c r="G14" s="38">
        <v>45113</v>
      </c>
      <c r="H14" s="38">
        <v>189406</v>
      </c>
      <c r="I14" s="38">
        <v>1560389</v>
      </c>
      <c r="J14" s="38">
        <v>1884784</v>
      </c>
      <c r="K14" s="38">
        <v>514275</v>
      </c>
      <c r="L14" s="38">
        <v>7340753</v>
      </c>
      <c r="M14" s="38">
        <v>13209</v>
      </c>
    </row>
    <row r="15" spans="1:13" x14ac:dyDescent="0.3">
      <c r="A15" t="s">
        <v>170</v>
      </c>
      <c r="B15" t="s">
        <v>171</v>
      </c>
      <c r="C15">
        <v>999</v>
      </c>
      <c r="D15" s="38">
        <v>321229</v>
      </c>
      <c r="E15" s="38">
        <v>435639</v>
      </c>
      <c r="F15" s="38">
        <v>44293</v>
      </c>
      <c r="G15" s="38">
        <v>11233</v>
      </c>
      <c r="H15" s="38">
        <v>79328</v>
      </c>
      <c r="I15" s="38">
        <v>414551</v>
      </c>
      <c r="J15" s="38">
        <v>461133</v>
      </c>
      <c r="K15" s="38">
        <v>99010</v>
      </c>
      <c r="L15" s="38">
        <v>1767406</v>
      </c>
      <c r="M15" s="38">
        <v>2369</v>
      </c>
    </row>
    <row r="16" spans="1:13" x14ac:dyDescent="0.3">
      <c r="A16" t="s">
        <v>55</v>
      </c>
      <c r="B16" t="s">
        <v>56</v>
      </c>
      <c r="C16">
        <v>999</v>
      </c>
      <c r="D16" s="38">
        <v>488696</v>
      </c>
      <c r="E16" s="38">
        <v>373597</v>
      </c>
      <c r="F16" s="38">
        <v>38973</v>
      </c>
      <c r="G16" s="38">
        <v>5804</v>
      </c>
      <c r="H16" s="38">
        <v>38144</v>
      </c>
      <c r="I16" s="38">
        <v>472015</v>
      </c>
      <c r="J16" s="38">
        <v>231506</v>
      </c>
      <c r="K16" s="38">
        <v>74484</v>
      </c>
      <c r="L16" s="38">
        <v>1648735</v>
      </c>
      <c r="M16" s="38">
        <v>3879</v>
      </c>
    </row>
    <row r="17" spans="1:13" x14ac:dyDescent="0.3">
      <c r="A17" t="s">
        <v>172</v>
      </c>
      <c r="B17" t="s">
        <v>57</v>
      </c>
      <c r="C17">
        <v>999</v>
      </c>
      <c r="D17" s="38">
        <v>8119326</v>
      </c>
      <c r="E17" s="38">
        <v>9333762</v>
      </c>
      <c r="F17" s="38">
        <v>201690</v>
      </c>
      <c r="G17" s="38">
        <v>286338</v>
      </c>
      <c r="H17" s="38">
        <v>397112</v>
      </c>
      <c r="I17" s="38">
        <v>19193053</v>
      </c>
      <c r="J17" s="38">
        <v>4351247</v>
      </c>
      <c r="K17" s="38">
        <v>3316333</v>
      </c>
      <c r="L17" s="38">
        <v>41882528</v>
      </c>
      <c r="M17" s="38">
        <v>15990</v>
      </c>
    </row>
    <row r="18" spans="1:13" x14ac:dyDescent="0.3">
      <c r="A18" t="s">
        <v>58</v>
      </c>
      <c r="B18" t="s">
        <v>59</v>
      </c>
      <c r="C18">
        <v>999</v>
      </c>
      <c r="D18" s="38">
        <v>53443</v>
      </c>
      <c r="E18" s="38">
        <v>123373</v>
      </c>
      <c r="F18" s="38">
        <v>20447</v>
      </c>
      <c r="G18" s="38">
        <v>2724</v>
      </c>
      <c r="H18" s="38">
        <v>16920</v>
      </c>
      <c r="I18" s="38">
        <v>195040</v>
      </c>
      <c r="J18" s="38">
        <v>82399</v>
      </c>
      <c r="K18" s="38">
        <v>20913</v>
      </c>
      <c r="L18" s="38">
        <v>494346</v>
      </c>
      <c r="M18" s="38">
        <v>392</v>
      </c>
    </row>
    <row r="19" spans="1:13" x14ac:dyDescent="0.3">
      <c r="A19" t="s">
        <v>173</v>
      </c>
      <c r="B19" t="s">
        <v>189</v>
      </c>
      <c r="C19">
        <v>999</v>
      </c>
      <c r="D19" s="38">
        <v>763402</v>
      </c>
      <c r="E19" s="38">
        <v>584723</v>
      </c>
      <c r="F19" s="38">
        <v>120352</v>
      </c>
      <c r="G19" s="38">
        <v>5400</v>
      </c>
      <c r="H19" s="38">
        <v>51578</v>
      </c>
      <c r="I19" s="38">
        <v>843226</v>
      </c>
      <c r="J19" s="38">
        <v>301530</v>
      </c>
      <c r="K19" s="38">
        <v>183695</v>
      </c>
      <c r="L19" s="38">
        <v>2670211</v>
      </c>
      <c r="M19" s="38">
        <v>3675</v>
      </c>
    </row>
    <row r="20" spans="1:13" x14ac:dyDescent="0.3">
      <c r="A20" t="s">
        <v>174</v>
      </c>
      <c r="B20" t="s">
        <v>60</v>
      </c>
      <c r="C20">
        <v>999</v>
      </c>
      <c r="D20" s="38">
        <v>469383</v>
      </c>
      <c r="E20" s="38">
        <v>230384</v>
      </c>
      <c r="F20" s="38">
        <v>45593</v>
      </c>
      <c r="G20" s="38">
        <v>19449</v>
      </c>
      <c r="H20" s="38">
        <v>59302</v>
      </c>
      <c r="I20" s="38">
        <v>233557</v>
      </c>
      <c r="J20" s="38">
        <v>32760</v>
      </c>
      <c r="K20" s="38">
        <v>54604</v>
      </c>
      <c r="L20" s="38">
        <v>1090428</v>
      </c>
      <c r="M20" s="38">
        <v>3588</v>
      </c>
    </row>
    <row r="21" spans="1:13" x14ac:dyDescent="0.3">
      <c r="A21" t="s">
        <v>61</v>
      </c>
      <c r="B21" t="s">
        <v>62</v>
      </c>
      <c r="C21">
        <v>999</v>
      </c>
      <c r="D21" s="38">
        <v>346495</v>
      </c>
      <c r="E21" s="38">
        <v>184811</v>
      </c>
      <c r="F21" s="38">
        <v>40788</v>
      </c>
      <c r="G21" s="38">
        <v>77864</v>
      </c>
      <c r="H21" s="38">
        <v>104148</v>
      </c>
      <c r="I21" s="38">
        <v>127707</v>
      </c>
      <c r="J21" s="38">
        <v>79871</v>
      </c>
      <c r="K21" s="38">
        <v>43977</v>
      </c>
      <c r="L21" s="38">
        <v>961684</v>
      </c>
      <c r="M21" s="38">
        <v>3140</v>
      </c>
    </row>
    <row r="22" spans="1:13" x14ac:dyDescent="0.3">
      <c r="A22" t="s">
        <v>175</v>
      </c>
      <c r="B22" t="s">
        <v>65</v>
      </c>
      <c r="C22">
        <v>999</v>
      </c>
      <c r="D22" s="38">
        <v>1560852</v>
      </c>
      <c r="E22" s="38">
        <v>950844</v>
      </c>
      <c r="F22" s="38">
        <v>112586</v>
      </c>
      <c r="G22" s="38">
        <v>3923</v>
      </c>
      <c r="H22" s="38">
        <v>76943</v>
      </c>
      <c r="I22" s="38">
        <v>2041392</v>
      </c>
      <c r="J22" s="38">
        <v>1088387</v>
      </c>
      <c r="K22" s="38">
        <v>262760</v>
      </c>
      <c r="L22" s="38">
        <v>5834927</v>
      </c>
      <c r="M22" s="38">
        <v>9044</v>
      </c>
    </row>
    <row r="23" spans="1:13" x14ac:dyDescent="0.3">
      <c r="A23" t="s">
        <v>155</v>
      </c>
      <c r="B23" t="s">
        <v>66</v>
      </c>
      <c r="C23">
        <v>999</v>
      </c>
      <c r="D23" s="38">
        <v>882408</v>
      </c>
      <c r="E23" s="38">
        <v>1481477</v>
      </c>
      <c r="F23" s="38">
        <v>209027</v>
      </c>
      <c r="G23" s="38">
        <v>0</v>
      </c>
      <c r="H23" s="38">
        <v>5724</v>
      </c>
      <c r="I23" s="38">
        <v>2979892</v>
      </c>
      <c r="J23" s="38">
        <v>715100</v>
      </c>
      <c r="K23" s="38">
        <v>366700</v>
      </c>
      <c r="L23" s="38">
        <v>6273628</v>
      </c>
      <c r="M23" s="38">
        <v>9507</v>
      </c>
    </row>
    <row r="24" spans="1:13" x14ac:dyDescent="0.3">
      <c r="A24" t="s">
        <v>176</v>
      </c>
      <c r="B24" t="s">
        <v>67</v>
      </c>
      <c r="C24">
        <v>999</v>
      </c>
      <c r="D24" s="38">
        <v>2024955</v>
      </c>
      <c r="E24" s="38">
        <v>2411237</v>
      </c>
      <c r="F24" s="38">
        <v>204488</v>
      </c>
      <c r="G24" s="38">
        <v>23100</v>
      </c>
      <c r="H24" s="38">
        <v>129044</v>
      </c>
      <c r="I24" s="38">
        <v>4417334</v>
      </c>
      <c r="J24" s="38">
        <v>2620687</v>
      </c>
      <c r="K24" s="38">
        <v>822358</v>
      </c>
      <c r="L24" s="38">
        <v>11830845</v>
      </c>
      <c r="M24" s="38">
        <v>18496</v>
      </c>
    </row>
    <row r="25" spans="1:13" x14ac:dyDescent="0.3">
      <c r="D25" s="38"/>
      <c r="E25" s="38"/>
      <c r="F25" s="38"/>
      <c r="H25" s="38"/>
      <c r="I25" s="38"/>
      <c r="J25" s="38"/>
      <c r="K25" s="38"/>
      <c r="L25" s="38"/>
      <c r="M25" s="38"/>
    </row>
    <row r="26" spans="1:13" x14ac:dyDescent="0.3"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x14ac:dyDescent="0.3">
      <c r="B27" t="s">
        <v>226</v>
      </c>
      <c r="C27" t="s">
        <v>227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x14ac:dyDescent="0.3">
      <c r="C28" t="s">
        <v>228</v>
      </c>
    </row>
    <row r="29" spans="1:13" x14ac:dyDescent="0.3">
      <c r="C29" t="s">
        <v>229</v>
      </c>
    </row>
  </sheetData>
  <sortState ref="A3:M24">
    <sortCondition ref="A3"/>
  </sortState>
  <pageMargins left="0.7" right="0.7" top="0.75" bottom="0.75" header="0.3" footer="0.3"/>
  <pageSetup paperSize="5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A24" sqref="A24"/>
    </sheetView>
  </sheetViews>
  <sheetFormatPr defaultRowHeight="14.4" x14ac:dyDescent="0.3"/>
  <cols>
    <col min="1" max="1" width="22.33203125" bestFit="1" customWidth="1"/>
    <col min="2" max="2" width="9.109375" bestFit="1" customWidth="1"/>
    <col min="3" max="3" width="19" bestFit="1" customWidth="1"/>
    <col min="4" max="4" width="9.6640625" bestFit="1" customWidth="1"/>
    <col min="5" max="5" width="19.5546875" bestFit="1" customWidth="1"/>
    <col min="6" max="6" width="17.88671875" bestFit="1" customWidth="1"/>
    <col min="7" max="7" width="12.5546875" bestFit="1" customWidth="1"/>
    <col min="8" max="8" width="18.6640625" bestFit="1" customWidth="1"/>
  </cols>
  <sheetData>
    <row r="1" spans="1:8" x14ac:dyDescent="0.3">
      <c r="A1" s="114" t="s">
        <v>225</v>
      </c>
      <c r="B1" s="114"/>
      <c r="C1" s="114"/>
      <c r="D1" s="114"/>
      <c r="E1" s="114"/>
      <c r="F1" s="114"/>
      <c r="G1" s="114"/>
      <c r="H1" s="114"/>
    </row>
    <row r="2" spans="1:8" s="95" customFormat="1" x14ac:dyDescent="0.3">
      <c r="A2" s="95" t="s">
        <v>212</v>
      </c>
      <c r="B2" s="95" t="s">
        <v>213</v>
      </c>
      <c r="C2" s="95" t="s">
        <v>157</v>
      </c>
      <c r="D2" s="95" t="s">
        <v>158</v>
      </c>
      <c r="E2" s="95" t="s">
        <v>159</v>
      </c>
      <c r="F2" s="95" t="s">
        <v>160</v>
      </c>
      <c r="G2" s="95" t="s">
        <v>161</v>
      </c>
      <c r="H2" s="95" t="s">
        <v>207</v>
      </c>
    </row>
    <row r="3" spans="1:8" x14ac:dyDescent="0.3">
      <c r="A3" t="s">
        <v>40</v>
      </c>
      <c r="B3" t="s">
        <v>41</v>
      </c>
      <c r="C3">
        <v>0</v>
      </c>
      <c r="D3" s="38">
        <v>89960</v>
      </c>
      <c r="E3" s="38">
        <v>63985</v>
      </c>
      <c r="F3" s="38">
        <v>87216</v>
      </c>
      <c r="G3" s="38">
        <v>0</v>
      </c>
      <c r="H3" s="38">
        <v>153945</v>
      </c>
    </row>
    <row r="4" spans="1:8" x14ac:dyDescent="0.3">
      <c r="A4" t="s">
        <v>162</v>
      </c>
      <c r="B4" t="s">
        <v>42</v>
      </c>
      <c r="C4">
        <v>0</v>
      </c>
      <c r="D4" s="38">
        <v>52432</v>
      </c>
      <c r="E4" s="38">
        <v>526290</v>
      </c>
      <c r="F4" s="38">
        <v>706698</v>
      </c>
      <c r="G4" s="38">
        <v>9351</v>
      </c>
      <c r="H4" s="38">
        <v>578722</v>
      </c>
    </row>
    <row r="5" spans="1:8" x14ac:dyDescent="0.3">
      <c r="A5" t="s">
        <v>163</v>
      </c>
      <c r="B5" t="s">
        <v>164</v>
      </c>
      <c r="C5">
        <v>0</v>
      </c>
      <c r="D5" s="38">
        <v>844737</v>
      </c>
      <c r="E5" s="38">
        <v>4503702</v>
      </c>
      <c r="F5" s="38">
        <v>4790383</v>
      </c>
      <c r="G5">
        <v>0</v>
      </c>
      <c r="H5" s="38">
        <v>5348439</v>
      </c>
    </row>
    <row r="6" spans="1:8" x14ac:dyDescent="0.3">
      <c r="A6" t="s">
        <v>209</v>
      </c>
      <c r="B6" t="s">
        <v>43</v>
      </c>
      <c r="C6">
        <v>0</v>
      </c>
      <c r="D6" s="38">
        <v>471882</v>
      </c>
      <c r="E6" s="38">
        <v>4736614</v>
      </c>
      <c r="F6" s="38">
        <v>6313731</v>
      </c>
      <c r="G6" s="38">
        <v>84158</v>
      </c>
      <c r="H6" s="38">
        <v>5208496</v>
      </c>
    </row>
    <row r="7" spans="1:8" x14ac:dyDescent="0.3">
      <c r="A7" t="s">
        <v>45</v>
      </c>
      <c r="B7" t="s">
        <v>46</v>
      </c>
      <c r="C7">
        <v>0</v>
      </c>
      <c r="D7" s="38">
        <v>2745692</v>
      </c>
      <c r="E7" s="38">
        <v>4035698</v>
      </c>
      <c r="F7" s="38">
        <v>2170189</v>
      </c>
      <c r="G7">
        <v>0</v>
      </c>
      <c r="H7" s="38">
        <v>6781390</v>
      </c>
    </row>
    <row r="8" spans="1:8" x14ac:dyDescent="0.3">
      <c r="A8" t="s">
        <v>208</v>
      </c>
      <c r="B8" t="s">
        <v>47</v>
      </c>
      <c r="C8" s="38">
        <v>1499233</v>
      </c>
      <c r="D8" s="38">
        <v>9069808</v>
      </c>
      <c r="E8" s="38">
        <v>8855576</v>
      </c>
      <c r="F8" s="38">
        <v>17648618</v>
      </c>
      <c r="G8">
        <v>0</v>
      </c>
      <c r="H8" s="38">
        <v>19424617</v>
      </c>
    </row>
    <row r="9" spans="1:8" x14ac:dyDescent="0.3">
      <c r="A9" t="s">
        <v>166</v>
      </c>
      <c r="B9" t="s">
        <v>167</v>
      </c>
      <c r="C9" s="38">
        <v>0</v>
      </c>
      <c r="D9" s="38">
        <v>0</v>
      </c>
      <c r="E9" s="38">
        <v>5358</v>
      </c>
      <c r="F9" s="38">
        <v>1364</v>
      </c>
      <c r="G9" s="38">
        <v>0</v>
      </c>
      <c r="H9" s="38">
        <v>5358</v>
      </c>
    </row>
    <row r="10" spans="1:8" x14ac:dyDescent="0.3">
      <c r="A10" t="s">
        <v>48</v>
      </c>
      <c r="B10" t="s">
        <v>49</v>
      </c>
      <c r="C10">
        <v>0</v>
      </c>
      <c r="D10" s="38">
        <v>2141483</v>
      </c>
      <c r="E10" s="38">
        <v>2705053</v>
      </c>
      <c r="F10" s="38">
        <v>3166305</v>
      </c>
      <c r="G10">
        <v>0</v>
      </c>
      <c r="H10" s="38">
        <v>4846536</v>
      </c>
    </row>
    <row r="11" spans="1:8" x14ac:dyDescent="0.3">
      <c r="A11" t="s">
        <v>168</v>
      </c>
      <c r="B11" t="s">
        <v>50</v>
      </c>
      <c r="C11">
        <v>0</v>
      </c>
      <c r="D11" s="38">
        <v>3113610</v>
      </c>
      <c r="E11" s="38">
        <v>14081803</v>
      </c>
      <c r="F11" s="38">
        <v>9568471</v>
      </c>
      <c r="G11">
        <v>0</v>
      </c>
      <c r="H11" s="38">
        <v>17195413</v>
      </c>
    </row>
    <row r="12" spans="1:8" x14ac:dyDescent="0.3">
      <c r="A12" t="s">
        <v>51</v>
      </c>
      <c r="B12" t="s">
        <v>52</v>
      </c>
      <c r="C12">
        <v>0</v>
      </c>
      <c r="D12" s="38">
        <v>82971</v>
      </c>
      <c r="E12" s="38">
        <v>104573</v>
      </c>
      <c r="F12" s="38">
        <v>88577</v>
      </c>
      <c r="G12" s="38">
        <v>0</v>
      </c>
      <c r="H12" s="38">
        <v>187544</v>
      </c>
    </row>
    <row r="13" spans="1:8" x14ac:dyDescent="0.3">
      <c r="A13" t="s">
        <v>211</v>
      </c>
      <c r="B13" t="s">
        <v>189</v>
      </c>
      <c r="C13" s="38">
        <v>0</v>
      </c>
      <c r="D13" s="38">
        <v>93832</v>
      </c>
      <c r="E13" s="38">
        <v>503814</v>
      </c>
      <c r="F13" s="38">
        <v>1826805</v>
      </c>
      <c r="G13" s="38">
        <v>0</v>
      </c>
      <c r="H13" s="38">
        <v>597646</v>
      </c>
    </row>
    <row r="14" spans="1:8" x14ac:dyDescent="0.3">
      <c r="A14" t="s">
        <v>53</v>
      </c>
      <c r="B14" t="s">
        <v>54</v>
      </c>
      <c r="C14">
        <v>0</v>
      </c>
      <c r="D14" s="38">
        <v>226330</v>
      </c>
      <c r="E14" s="38">
        <v>575403</v>
      </c>
      <c r="F14" s="38">
        <v>393193</v>
      </c>
      <c r="G14" s="38">
        <v>9646</v>
      </c>
      <c r="H14" s="38">
        <v>801733</v>
      </c>
    </row>
    <row r="15" spans="1:8" x14ac:dyDescent="0.3">
      <c r="A15" t="s">
        <v>170</v>
      </c>
      <c r="B15" t="s">
        <v>171</v>
      </c>
      <c r="C15">
        <v>0</v>
      </c>
      <c r="D15" s="38">
        <v>19996</v>
      </c>
      <c r="E15" s="38">
        <v>301508</v>
      </c>
      <c r="F15" s="38">
        <v>102857</v>
      </c>
      <c r="G15" s="38">
        <v>102470</v>
      </c>
      <c r="H15" s="38">
        <v>321504</v>
      </c>
    </row>
    <row r="16" spans="1:8" x14ac:dyDescent="0.3">
      <c r="A16" t="s">
        <v>55</v>
      </c>
      <c r="B16" t="s">
        <v>56</v>
      </c>
      <c r="C16">
        <v>0</v>
      </c>
      <c r="D16" s="38">
        <v>150018</v>
      </c>
      <c r="E16" s="38">
        <v>467160</v>
      </c>
      <c r="F16" s="38">
        <v>307442</v>
      </c>
      <c r="G16" s="38">
        <v>110435</v>
      </c>
      <c r="H16" s="38">
        <v>617178</v>
      </c>
    </row>
    <row r="17" spans="1:8" x14ac:dyDescent="0.3">
      <c r="A17" t="s">
        <v>172</v>
      </c>
      <c r="B17" t="s">
        <v>57</v>
      </c>
      <c r="C17" s="38">
        <v>1322625</v>
      </c>
      <c r="D17" s="38">
        <v>4080852</v>
      </c>
      <c r="E17" s="38">
        <v>13259754</v>
      </c>
      <c r="F17" s="38">
        <v>9466359</v>
      </c>
      <c r="G17" s="38">
        <v>3479136</v>
      </c>
      <c r="H17" s="38">
        <v>18663231</v>
      </c>
    </row>
    <row r="18" spans="1:8" x14ac:dyDescent="0.3">
      <c r="A18" t="s">
        <v>58</v>
      </c>
      <c r="B18" t="s">
        <v>59</v>
      </c>
      <c r="C18">
        <v>0</v>
      </c>
      <c r="D18" s="38">
        <v>3556</v>
      </c>
      <c r="E18" s="38">
        <v>23467</v>
      </c>
      <c r="F18" s="38">
        <v>5731</v>
      </c>
      <c r="G18" s="38">
        <v>0</v>
      </c>
      <c r="H18" s="38">
        <v>27023</v>
      </c>
    </row>
    <row r="19" spans="1:8" x14ac:dyDescent="0.3">
      <c r="A19" t="s">
        <v>214</v>
      </c>
      <c r="B19" t="s">
        <v>44</v>
      </c>
      <c r="C19">
        <v>0</v>
      </c>
      <c r="D19" s="38">
        <v>13282</v>
      </c>
      <c r="E19" s="38">
        <v>3419103</v>
      </c>
      <c r="F19" s="38">
        <v>4100042</v>
      </c>
      <c r="G19" s="38">
        <v>1767994</v>
      </c>
      <c r="H19" s="38">
        <v>3432385</v>
      </c>
    </row>
    <row r="20" spans="1:8" x14ac:dyDescent="0.3">
      <c r="A20" t="s">
        <v>174</v>
      </c>
      <c r="B20" t="s">
        <v>60</v>
      </c>
      <c r="C20">
        <v>0</v>
      </c>
      <c r="D20" s="38">
        <v>272576</v>
      </c>
      <c r="E20" s="38">
        <v>468804</v>
      </c>
      <c r="F20" s="38">
        <v>72107</v>
      </c>
      <c r="G20" s="38">
        <v>12042</v>
      </c>
      <c r="H20" s="38">
        <v>741380</v>
      </c>
    </row>
    <row r="21" spans="1:8" x14ac:dyDescent="0.3">
      <c r="A21" t="s">
        <v>61</v>
      </c>
      <c r="B21" t="s">
        <v>62</v>
      </c>
      <c r="C21">
        <v>0</v>
      </c>
      <c r="D21" s="38">
        <v>29092</v>
      </c>
      <c r="E21" s="38">
        <v>118667</v>
      </c>
      <c r="F21" s="38">
        <v>328560</v>
      </c>
      <c r="G21" s="38">
        <v>234919</v>
      </c>
      <c r="H21" s="38">
        <v>147759</v>
      </c>
    </row>
    <row r="22" spans="1:8" x14ac:dyDescent="0.3">
      <c r="A22" t="s">
        <v>210</v>
      </c>
      <c r="B22" t="s">
        <v>65</v>
      </c>
      <c r="C22">
        <v>0</v>
      </c>
      <c r="D22" s="38">
        <v>991834</v>
      </c>
      <c r="E22" s="38">
        <v>1194248</v>
      </c>
      <c r="F22" s="38">
        <v>1175046</v>
      </c>
      <c r="G22" s="38">
        <v>85742</v>
      </c>
      <c r="H22" s="38">
        <v>2186082</v>
      </c>
    </row>
    <row r="23" spans="1:8" x14ac:dyDescent="0.3">
      <c r="A23" t="s">
        <v>155</v>
      </c>
      <c r="B23" t="s">
        <v>66</v>
      </c>
      <c r="C23">
        <v>0</v>
      </c>
      <c r="D23" s="38">
        <v>371567</v>
      </c>
      <c r="E23" s="38">
        <v>465938</v>
      </c>
      <c r="F23" s="38">
        <v>369034</v>
      </c>
      <c r="G23" s="38">
        <v>0</v>
      </c>
      <c r="H23" s="38">
        <v>837505</v>
      </c>
    </row>
    <row r="24" spans="1:8" x14ac:dyDescent="0.3">
      <c r="A24" t="s">
        <v>176</v>
      </c>
      <c r="B24" t="s">
        <v>67</v>
      </c>
      <c r="C24">
        <v>0</v>
      </c>
      <c r="D24" s="38">
        <v>894173</v>
      </c>
      <c r="E24" s="38">
        <v>2059316</v>
      </c>
      <c r="F24" s="38">
        <v>1198291</v>
      </c>
      <c r="G24" s="38">
        <v>0</v>
      </c>
      <c r="H24" s="38">
        <v>2953489</v>
      </c>
    </row>
    <row r="25" spans="1:8" x14ac:dyDescent="0.3">
      <c r="D25" s="38"/>
      <c r="E25" s="38"/>
      <c r="F25" s="38"/>
      <c r="G25" s="38"/>
      <c r="H25" s="38"/>
    </row>
    <row r="26" spans="1:8" x14ac:dyDescent="0.3">
      <c r="D26" s="38"/>
      <c r="E26" s="38"/>
      <c r="F26" s="38"/>
      <c r="G26" s="38"/>
      <c r="H26" s="38"/>
    </row>
    <row r="27" spans="1:8" x14ac:dyDescent="0.3">
      <c r="A27" t="s">
        <v>226</v>
      </c>
      <c r="B27" t="s">
        <v>227</v>
      </c>
      <c r="C27" s="38"/>
      <c r="D27" s="38"/>
      <c r="E27" s="38"/>
      <c r="F27" s="38"/>
      <c r="H27" s="38"/>
    </row>
    <row r="28" spans="1:8" x14ac:dyDescent="0.3">
      <c r="B28" t="s">
        <v>230</v>
      </c>
      <c r="D28" s="38"/>
      <c r="E28" s="38"/>
      <c r="F28" s="38"/>
      <c r="H28" s="38"/>
    </row>
    <row r="29" spans="1:8" x14ac:dyDescent="0.3">
      <c r="D29" s="38"/>
      <c r="E29" s="38"/>
      <c r="F29" s="38"/>
      <c r="H29" s="38"/>
    </row>
  </sheetData>
  <sortState ref="A3:H24">
    <sortCondition ref="A3"/>
  </sortState>
  <mergeCells count="1">
    <mergeCell ref="A1:H1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Appendix Q TERM 2018</vt:lpstr>
      <vt:lpstr>Appendix R TERM 2018</vt:lpstr>
      <vt:lpstr>2018 Regression</vt:lpstr>
      <vt:lpstr>Appendix S TERM 2018</vt:lpstr>
      <vt:lpstr>Appendix T TERM 2018</vt:lpstr>
      <vt:lpstr>Appendix U TERM 2018</vt:lpstr>
      <vt:lpstr>Deps Performed YE3Q2018</vt:lpstr>
      <vt:lpstr>Directs YE3Q2018</vt:lpstr>
      <vt:lpstr>Indirects YE3Q2018</vt:lpstr>
      <vt:lpstr>'Appendix R TERM 2018'!Print_Area</vt:lpstr>
      <vt:lpstr>'Appendix U TERM 2018'!Print_Area</vt:lpstr>
      <vt:lpstr>'Appendix U TERM 2018'!Print_Titles</vt:lpstr>
      <vt:lpstr>'Directs YE3Q2018'!Print_Titles</vt:lpstr>
      <vt:lpstr>'Indirects YE3Q2018'!Print_Titles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2020-07-21T15:17:29Z</dcterms:modified>
</cp:coreProperties>
</file>