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filterPrivacy="1" hidePivotFieldList="1" defaultThemeVersion="124226"/>
  <workbookProtection workbookAlgorithmName="SHA-512" workbookHashValue="Cxy3NQd6K3PjKY+Pmg8Xd2ODAdlNTv8ovlzLpRpwQW2VcTtksLKjJRuBRRQk2Bx4klBcVurrsf3s6UCuGPJDLQ==" workbookSaltValue="0LywASuGMGV5TCtFTYwqzw==" workbookSpinCount="100000" lockStructure="1"/>
  <bookViews>
    <workbookView xWindow="240" yWindow="408" windowWidth="14808" windowHeight="7716" tabRatio="908"/>
  </bookViews>
  <sheets>
    <sheet name="Appendix F-135 2018" sheetId="33" r:id="rId1"/>
    <sheet name="2018 Regression" sheetId="59" state="hidden" r:id="rId2"/>
    <sheet name="Appendix G-135 2018" sheetId="29" r:id="rId3"/>
    <sheet name="Appendix H-135 2018" sheetId="28" r:id="rId4"/>
    <sheet name="Appendix H-2-135 2018" sheetId="27" r:id="rId5"/>
    <sheet name="Appendix I-135 2018" sheetId="22" r:id="rId6"/>
    <sheet name="Appendix J-135 2018" sheetId="19" r:id="rId7"/>
    <sheet name="Appendix O 2018" sheetId="16" r:id="rId8"/>
    <sheet name="Appendix P" sheetId="47" r:id="rId9"/>
  </sheets>
  <definedNames>
    <definedName name="_xlnm.Print_Area" localSheetId="0">'Appendix F-135 2018'!$B$1:$L$29</definedName>
    <definedName name="_xlnm.Print_Area" localSheetId="5">'Appendix I-135 2018'!$A$1:$G$75</definedName>
    <definedName name="_xlnm.Print_Titles" localSheetId="3">'Appendix H-135 2018'!$A:$E</definedName>
    <definedName name="_xlnm.Print_Titles" localSheetId="4">'Appendix H-2-135 2018'!$A:$E</definedName>
  </definedNames>
  <calcPr calcId="171027"/>
</workbook>
</file>

<file path=xl/calcChain.xml><?xml version="1.0" encoding="utf-8"?>
<calcChain xmlns="http://schemas.openxmlformats.org/spreadsheetml/2006/main">
  <c r="D13" i="29" l="1"/>
  <c r="D14" i="29"/>
  <c r="D15" i="29"/>
  <c r="D16" i="29"/>
  <c r="D17" i="29"/>
  <c r="D18" i="29"/>
  <c r="D19" i="29"/>
  <c r="D20" i="29"/>
  <c r="D21" i="29"/>
  <c r="D12" i="29"/>
  <c r="G11" i="28" l="1"/>
  <c r="F14" i="28"/>
  <c r="F13" i="28"/>
  <c r="G13" i="29" l="1"/>
  <c r="G14" i="29"/>
  <c r="G15" i="29"/>
  <c r="G16" i="29"/>
  <c r="G17" i="29"/>
  <c r="G18" i="29"/>
  <c r="G19" i="29"/>
  <c r="G20" i="29"/>
  <c r="G21" i="29"/>
  <c r="G12" i="29"/>
  <c r="J50" i="28" l="1"/>
  <c r="R34" i="28"/>
  <c r="G33" i="27" l="1"/>
  <c r="H33" i="27"/>
  <c r="I33" i="27"/>
  <c r="J33" i="27"/>
  <c r="K33" i="27"/>
  <c r="L33" i="27"/>
  <c r="M33" i="27"/>
  <c r="N33" i="27"/>
  <c r="O33" i="27"/>
  <c r="P33" i="27"/>
  <c r="Q33" i="27"/>
  <c r="R33" i="27"/>
  <c r="S33" i="27"/>
  <c r="N22" i="27" l="1"/>
  <c r="O22" i="27"/>
  <c r="P22" i="27"/>
  <c r="M22" i="27"/>
  <c r="R11" i="28"/>
  <c r="R15" i="28"/>
  <c r="H21" i="28"/>
  <c r="I21" i="28"/>
  <c r="I22" i="28" s="1"/>
  <c r="J21" i="28"/>
  <c r="J22" i="28" s="1"/>
  <c r="K21" i="28"/>
  <c r="K22" i="28" s="1"/>
  <c r="L21" i="28"/>
  <c r="M21" i="28"/>
  <c r="M22" i="28" s="1"/>
  <c r="N21" i="28"/>
  <c r="O21" i="28"/>
  <c r="O22" i="28" s="1"/>
  <c r="P21" i="28"/>
  <c r="P22" i="28" s="1"/>
  <c r="Q21" i="28"/>
  <c r="R21" i="28"/>
  <c r="R22" i="28" s="1"/>
  <c r="S21" i="28"/>
  <c r="H34" i="28"/>
  <c r="H43" i="28" s="1"/>
  <c r="I34" i="28"/>
  <c r="I39" i="28" s="1"/>
  <c r="J34" i="28"/>
  <c r="J39" i="28" s="1"/>
  <c r="K34" i="28"/>
  <c r="K39" i="28" s="1"/>
  <c r="L34" i="28"/>
  <c r="L39" i="28" s="1"/>
  <c r="M34" i="28"/>
  <c r="M43" i="28" s="1"/>
  <c r="N34" i="28"/>
  <c r="N43" i="28" s="1"/>
  <c r="O34" i="28"/>
  <c r="O39" i="28" s="1"/>
  <c r="P34" i="28"/>
  <c r="P39" i="28" s="1"/>
  <c r="Q34" i="28"/>
  <c r="Q39" i="28" s="1"/>
  <c r="R39" i="28"/>
  <c r="S34" i="28"/>
  <c r="S39" i="28" s="1"/>
  <c r="H40" i="28"/>
  <c r="I40" i="28"/>
  <c r="J40" i="28"/>
  <c r="K40" i="28"/>
  <c r="L40" i="28"/>
  <c r="M40" i="28"/>
  <c r="N40" i="28"/>
  <c r="O40" i="28"/>
  <c r="P40" i="28"/>
  <c r="Q40" i="28"/>
  <c r="R40" i="28"/>
  <c r="S40" i="28"/>
  <c r="H41" i="28"/>
  <c r="I41" i="28"/>
  <c r="J41" i="28"/>
  <c r="K41" i="28"/>
  <c r="L41" i="28"/>
  <c r="M41" i="28"/>
  <c r="N41" i="28"/>
  <c r="O41" i="28"/>
  <c r="P41" i="28"/>
  <c r="Q41" i="28"/>
  <c r="R41" i="28"/>
  <c r="S41" i="28"/>
  <c r="P42" i="28"/>
  <c r="P43" i="28"/>
  <c r="H50" i="28"/>
  <c r="H59" i="28" s="1"/>
  <c r="I50" i="28"/>
  <c r="I59" i="28" s="1"/>
  <c r="J59" i="28"/>
  <c r="K50" i="28"/>
  <c r="K58" i="28" s="1"/>
  <c r="L50" i="28"/>
  <c r="L58" i="28" s="1"/>
  <c r="M50" i="28"/>
  <c r="M55" i="28" s="1"/>
  <c r="N50" i="28"/>
  <c r="N55" i="28" s="1"/>
  <c r="O50" i="28"/>
  <c r="O55" i="28" s="1"/>
  <c r="P50" i="28"/>
  <c r="P55" i="28" s="1"/>
  <c r="Q50" i="28"/>
  <c r="Q55" i="28" s="1"/>
  <c r="R50" i="28"/>
  <c r="R55" i="28" s="1"/>
  <c r="S50" i="28"/>
  <c r="S58" i="28" s="1"/>
  <c r="H56" i="28"/>
  <c r="I56" i="28"/>
  <c r="J56" i="28"/>
  <c r="K56" i="28"/>
  <c r="L56" i="28"/>
  <c r="M56" i="28"/>
  <c r="N56" i="28"/>
  <c r="O56" i="28"/>
  <c r="P56" i="28"/>
  <c r="Q56" i="28"/>
  <c r="R56" i="28"/>
  <c r="S56" i="28"/>
  <c r="H57" i="28"/>
  <c r="I57" i="28"/>
  <c r="J57" i="28"/>
  <c r="K57" i="28"/>
  <c r="L57" i="28"/>
  <c r="M57" i="28"/>
  <c r="N57" i="28"/>
  <c r="O57" i="28"/>
  <c r="P57" i="28"/>
  <c r="Q57" i="28"/>
  <c r="R57" i="28"/>
  <c r="S57" i="28"/>
  <c r="S59" i="28" l="1"/>
  <c r="R59" i="28"/>
  <c r="R58" i="28"/>
  <c r="Q58" i="28"/>
  <c r="P58" i="28"/>
  <c r="O58" i="28"/>
  <c r="L55" i="28"/>
  <c r="K55" i="28"/>
  <c r="J55" i="28"/>
  <c r="J58" i="28"/>
  <c r="I58" i="28"/>
  <c r="H58" i="28"/>
  <c r="O43" i="28"/>
  <c r="O42" i="28"/>
  <c r="N39" i="28"/>
  <c r="N42" i="28"/>
  <c r="M42" i="28"/>
  <c r="H39" i="28"/>
  <c r="H42" i="28"/>
  <c r="L59" i="28"/>
  <c r="N58" i="28"/>
  <c r="L42" i="28"/>
  <c r="K59" i="28"/>
  <c r="M58" i="28"/>
  <c r="S42" i="28"/>
  <c r="K42" i="28"/>
  <c r="Q22" i="28"/>
  <c r="S55" i="28"/>
  <c r="R42" i="28"/>
  <c r="J42" i="28"/>
  <c r="R23" i="28"/>
  <c r="R24" i="28" s="1"/>
  <c r="R25" i="28" s="1"/>
  <c r="Q42" i="28"/>
  <c r="I42" i="28"/>
  <c r="Q59" i="28"/>
  <c r="I55" i="28"/>
  <c r="P59" i="28"/>
  <c r="S43" i="28"/>
  <c r="L43" i="28"/>
  <c r="N22" i="28"/>
  <c r="O59" i="28"/>
  <c r="H55" i="28"/>
  <c r="K43" i="28"/>
  <c r="N59" i="28"/>
  <c r="J43" i="28"/>
  <c r="S22" i="28"/>
  <c r="L22" i="28"/>
  <c r="M39" i="28"/>
  <c r="H22" i="28"/>
  <c r="R43" i="28"/>
  <c r="M59" i="28"/>
  <c r="Q43" i="28"/>
  <c r="I43" i="28"/>
  <c r="H23" i="27" l="1"/>
  <c r="I23" i="27"/>
  <c r="J23" i="27"/>
  <c r="K23" i="27"/>
  <c r="L23" i="27"/>
  <c r="M23" i="27"/>
  <c r="N23" i="27"/>
  <c r="O23" i="27"/>
  <c r="P23" i="27"/>
  <c r="Q23" i="27"/>
  <c r="R23" i="27"/>
  <c r="S23" i="27"/>
  <c r="H24" i="27"/>
  <c r="I24" i="27"/>
  <c r="J24" i="27"/>
  <c r="K24" i="27"/>
  <c r="L24" i="27"/>
  <c r="M24" i="27"/>
  <c r="N24" i="27"/>
  <c r="O24" i="27"/>
  <c r="P24" i="27"/>
  <c r="Q24" i="27"/>
  <c r="R24" i="27"/>
  <c r="S24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H26" i="27"/>
  <c r="H27" i="27" s="1"/>
  <c r="I26" i="27"/>
  <c r="I27" i="27" s="1"/>
  <c r="J26" i="27"/>
  <c r="J27" i="27" s="1"/>
  <c r="K26" i="27"/>
  <c r="K27" i="27" s="1"/>
  <c r="L26" i="27"/>
  <c r="L27" i="27" s="1"/>
  <c r="M26" i="27"/>
  <c r="M27" i="27" s="1"/>
  <c r="N26" i="27"/>
  <c r="N27" i="27" s="1"/>
  <c r="O26" i="27"/>
  <c r="O27" i="27" s="1"/>
  <c r="P26" i="27"/>
  <c r="P27" i="27" s="1"/>
  <c r="Q26" i="27"/>
  <c r="Q27" i="27" s="1"/>
  <c r="R26" i="27"/>
  <c r="R27" i="27" s="1"/>
  <c r="S26" i="27"/>
  <c r="S27" i="27" s="1"/>
  <c r="H31" i="27"/>
  <c r="I31" i="27"/>
  <c r="J31" i="27"/>
  <c r="K31" i="27"/>
  <c r="L31" i="27"/>
  <c r="M31" i="27"/>
  <c r="N31" i="27"/>
  <c r="O31" i="27"/>
  <c r="P31" i="27"/>
  <c r="Q31" i="27"/>
  <c r="R31" i="27"/>
  <c r="S31" i="27"/>
  <c r="H32" i="27"/>
  <c r="I32" i="27"/>
  <c r="J32" i="27"/>
  <c r="K32" i="27"/>
  <c r="L32" i="27"/>
  <c r="M32" i="27"/>
  <c r="N32" i="27"/>
  <c r="O32" i="27"/>
  <c r="P32" i="27"/>
  <c r="Q32" i="27"/>
  <c r="R32" i="27"/>
  <c r="S32" i="27"/>
  <c r="D70" i="22"/>
  <c r="L14" i="22" s="1"/>
  <c r="E65" i="22" l="1"/>
  <c r="E26" i="22"/>
  <c r="E64" i="22"/>
  <c r="E24" i="22"/>
  <c r="E63" i="22"/>
  <c r="E52" i="22"/>
  <c r="E40" i="22"/>
  <c r="E19" i="22"/>
  <c r="E57" i="22"/>
  <c r="E44" i="22"/>
  <c r="L21" i="22"/>
  <c r="E50" i="22"/>
  <c r="E36" i="22"/>
  <c r="E49" i="22"/>
  <c r="E34" i="22"/>
  <c r="E18" i="22"/>
  <c r="E42" i="22"/>
  <c r="E25" i="22"/>
  <c r="E41" i="22"/>
  <c r="E48" i="22"/>
  <c r="E33" i="22"/>
  <c r="E12" i="22"/>
  <c r="L18" i="22"/>
  <c r="E47" i="22"/>
  <c r="E32" i="22"/>
  <c r="E11" i="22"/>
  <c r="L11" i="22"/>
  <c r="E46" i="22"/>
  <c r="E38" i="22"/>
  <c r="E30" i="22"/>
  <c r="E16" i="22"/>
  <c r="E69" i="22"/>
  <c r="E61" i="22"/>
  <c r="L15" i="22"/>
  <c r="L20" i="22"/>
  <c r="E39" i="22"/>
  <c r="E31" i="22"/>
  <c r="E23" i="22"/>
  <c r="E17" i="22"/>
  <c r="E62" i="22"/>
  <c r="E56" i="22"/>
  <c r="L12" i="22"/>
  <c r="L13" i="22"/>
  <c r="E53" i="22"/>
  <c r="E45" i="22"/>
  <c r="E37" i="22"/>
  <c r="E29" i="22"/>
  <c r="E22" i="22"/>
  <c r="E15" i="22"/>
  <c r="E68" i="22"/>
  <c r="E60" i="22"/>
  <c r="E55" i="22"/>
  <c r="L22" i="22"/>
  <c r="L10" i="22"/>
  <c r="E28" i="22"/>
  <c r="E21" i="22"/>
  <c r="E14" i="22"/>
  <c r="E67" i="22"/>
  <c r="E59" i="22"/>
  <c r="L17" i="22"/>
  <c r="L19" i="22"/>
  <c r="E51" i="22"/>
  <c r="E43" i="22"/>
  <c r="E35" i="22"/>
  <c r="E27" i="22"/>
  <c r="E20" i="22"/>
  <c r="E13" i="22"/>
  <c r="E66" i="22"/>
  <c r="E58" i="22"/>
  <c r="E54" i="22"/>
  <c r="L16" i="22"/>
  <c r="G34" i="28" l="1"/>
  <c r="S11" i="28"/>
  <c r="S15" i="28"/>
  <c r="S23" i="28" l="1"/>
  <c r="S24" i="28" s="1"/>
  <c r="S25" i="28" s="1"/>
  <c r="E10" i="22"/>
  <c r="F10" i="22" s="1"/>
  <c r="F11" i="22" l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F62" i="22" s="1"/>
  <c r="F63" i="22" s="1"/>
  <c r="F64" i="22" s="1"/>
  <c r="F65" i="22" s="1"/>
  <c r="F66" i="22" s="1"/>
  <c r="F67" i="22" s="1"/>
  <c r="F68" i="22" s="1"/>
  <c r="F69" i="22" s="1"/>
  <c r="G32" i="27" l="1"/>
  <c r="G50" i="28" l="1"/>
  <c r="M15" i="28"/>
  <c r="M11" i="28"/>
  <c r="M23" i="28" l="1"/>
  <c r="M24" i="28" s="1"/>
  <c r="M25" i="28" s="1"/>
  <c r="F37" i="28"/>
  <c r="F35" i="28"/>
  <c r="F40" i="28" l="1"/>
  <c r="K18" i="33" l="1"/>
  <c r="L15" i="28" l="1"/>
  <c r="L11" i="28"/>
  <c r="F19" i="27"/>
  <c r="G31" i="27"/>
  <c r="G24" i="27"/>
  <c r="L23" i="28" l="1"/>
  <c r="L24" i="28" s="1"/>
  <c r="L25" i="28" s="1"/>
  <c r="L28" i="27"/>
  <c r="L29" i="27" s="1"/>
  <c r="S28" i="27"/>
  <c r="S29" i="27" s="1"/>
  <c r="M28" i="27"/>
  <c r="M29" i="27" s="1"/>
  <c r="N28" i="27"/>
  <c r="N29" i="27" s="1"/>
  <c r="H28" i="27"/>
  <c r="H29" i="27" s="1"/>
  <c r="O28" i="27"/>
  <c r="O29" i="27" s="1"/>
  <c r="P28" i="27"/>
  <c r="P29" i="27" s="1"/>
  <c r="I28" i="27"/>
  <c r="I29" i="27" s="1"/>
  <c r="Q28" i="27"/>
  <c r="Q29" i="27" s="1"/>
  <c r="J28" i="27"/>
  <c r="J29" i="27" s="1"/>
  <c r="K28" i="27"/>
  <c r="K29" i="27" s="1"/>
  <c r="R28" i="27"/>
  <c r="R29" i="27" s="1"/>
  <c r="G23" i="27"/>
  <c r="H12" i="29"/>
  <c r="E17" i="33" s="1"/>
  <c r="G17" i="33" s="1"/>
  <c r="G25" i="27"/>
  <c r="G26" i="27"/>
  <c r="G27" i="27" s="1"/>
  <c r="F53" i="28" l="1"/>
  <c r="F51" i="28"/>
  <c r="F49" i="28"/>
  <c r="P5" i="28"/>
  <c r="G6" i="27" s="1"/>
  <c r="N6" i="27" s="1"/>
  <c r="K5" i="28"/>
  <c r="H11" i="28"/>
  <c r="G15" i="28"/>
  <c r="H15" i="28"/>
  <c r="G21" i="28"/>
  <c r="G39" i="28"/>
  <c r="G40" i="28"/>
  <c r="G41" i="28"/>
  <c r="G42" i="28"/>
  <c r="G43" i="28"/>
  <c r="G55" i="28"/>
  <c r="G56" i="28"/>
  <c r="G57" i="28"/>
  <c r="G58" i="28"/>
  <c r="G59" i="28"/>
  <c r="Q15" i="28"/>
  <c r="P15" i="28"/>
  <c r="O15" i="28"/>
  <c r="N15" i="28"/>
  <c r="K15" i="28"/>
  <c r="J15" i="28"/>
  <c r="I15" i="28"/>
  <c r="Q11" i="28"/>
  <c r="P11" i="28"/>
  <c r="O11" i="28"/>
  <c r="N11" i="28"/>
  <c r="K11" i="28"/>
  <c r="K23" i="28" s="1"/>
  <c r="K24" i="28" s="1"/>
  <c r="K25" i="28" s="1"/>
  <c r="J11" i="28"/>
  <c r="I11" i="28"/>
  <c r="A14" i="27"/>
  <c r="A15" i="27" s="1"/>
  <c r="A17" i="27" s="1"/>
  <c r="A18" i="27" s="1"/>
  <c r="A19" i="27" s="1"/>
  <c r="A20" i="27" s="1"/>
  <c r="A23" i="27" s="1"/>
  <c r="A24" i="27" s="1"/>
  <c r="A25" i="27" s="1"/>
  <c r="A26" i="27" s="1"/>
  <c r="A27" i="27" s="1"/>
  <c r="A28" i="27" s="1"/>
  <c r="A29" i="27" s="1"/>
  <c r="N23" i="28" l="1"/>
  <c r="N24" i="28" s="1"/>
  <c r="N25" i="28" s="1"/>
  <c r="O23" i="28"/>
  <c r="O24" i="28" s="1"/>
  <c r="O25" i="28" s="1"/>
  <c r="I23" i="28"/>
  <c r="I24" i="28" s="1"/>
  <c r="I25" i="28" s="1"/>
  <c r="Q23" i="28"/>
  <c r="Q24" i="28" s="1"/>
  <c r="Q25" i="28" s="1"/>
  <c r="P23" i="28"/>
  <c r="P24" i="28" s="1"/>
  <c r="P25" i="28" s="1"/>
  <c r="J23" i="28"/>
  <c r="J24" i="28" s="1"/>
  <c r="J25" i="28" s="1"/>
  <c r="H23" i="28"/>
  <c r="H24" i="28" s="1"/>
  <c r="H25" i="28" s="1"/>
  <c r="J26" i="28"/>
  <c r="M26" i="28"/>
  <c r="M27" i="28" s="1"/>
  <c r="O26" i="28"/>
  <c r="P26" i="28"/>
  <c r="I26" i="28"/>
  <c r="Q26" i="28"/>
  <c r="K26" i="28"/>
  <c r="K27" i="28" s="1"/>
  <c r="R26" i="28"/>
  <c r="R27" i="28" s="1"/>
  <c r="H26" i="28"/>
  <c r="L26" i="28"/>
  <c r="L27" i="28" s="1"/>
  <c r="S26" i="28"/>
  <c r="S27" i="28" s="1"/>
  <c r="N26" i="28"/>
  <c r="G28" i="27"/>
  <c r="G23" i="28"/>
  <c r="G24" i="28" s="1"/>
  <c r="G25" i="28" s="1"/>
  <c r="F56" i="28"/>
  <c r="G22" i="28"/>
  <c r="G26" i="28"/>
  <c r="I27" i="28" l="1"/>
  <c r="O27" i="28"/>
  <c r="N27" i="28"/>
  <c r="Q27" i="28"/>
  <c r="P27" i="28"/>
  <c r="J27" i="28"/>
  <c r="H27" i="28"/>
  <c r="G29" i="27"/>
  <c r="F29" i="27" s="1"/>
  <c r="F28" i="27"/>
  <c r="G27" i="28"/>
  <c r="F26" i="28"/>
  <c r="C16" i="33" l="1"/>
  <c r="F27" i="28"/>
  <c r="C17" i="33" s="1"/>
  <c r="C18" i="33" l="1"/>
  <c r="C21" i="29"/>
  <c r="I16" i="33"/>
  <c r="I17" i="33" l="1"/>
  <c r="L17" i="33" s="1"/>
  <c r="I18" i="33" l="1"/>
  <c r="L18" i="33" l="1"/>
  <c r="L16" i="33"/>
</calcChain>
</file>

<file path=xl/sharedStrings.xml><?xml version="1.0" encoding="utf-8"?>
<sst xmlns="http://schemas.openxmlformats.org/spreadsheetml/2006/main" count="1213" uniqueCount="460">
  <si>
    <t>Capacity Related Expense (CR)</t>
  </si>
  <si>
    <t>Direct Expense, Includes Fuel</t>
  </si>
  <si>
    <t>Indirect Expense</t>
  </si>
  <si>
    <t>CR Markup</t>
  </si>
  <si>
    <t>By Aircraft Type</t>
  </si>
  <si>
    <t>Less Psgr. Liability Insurance</t>
  </si>
  <si>
    <t>Linehaul Expense Allocable to Mail</t>
  </si>
  <si>
    <t xml:space="preserve">Percentage of Eligible Mail RTMs </t>
  </si>
  <si>
    <t>Aircraft Code</t>
  </si>
  <si>
    <t>Pax RTMs</t>
  </si>
  <si>
    <t>Frt RTMs Wtd. @ 0.75</t>
  </si>
  <si>
    <t>Mail RTMs</t>
  </si>
  <si>
    <t>Total RTMs</t>
  </si>
  <si>
    <t>Aircraft Miles</t>
  </si>
  <si>
    <t>Available Ton Miles (ATMs)</t>
  </si>
  <si>
    <t>Departures Performed</t>
  </si>
  <si>
    <t>Wtd. Deps. (GTOW)</t>
  </si>
  <si>
    <t>Ton Load Factor</t>
  </si>
  <si>
    <t>Stage Length</t>
  </si>
  <si>
    <t>ATMs per Mile</t>
  </si>
  <si>
    <t>RTMs per Mile</t>
  </si>
  <si>
    <t>RTMs per Hour</t>
  </si>
  <si>
    <t>Eligible Traffic</t>
  </si>
  <si>
    <t>Scheduled + Nonscheduled Traffic</t>
  </si>
  <si>
    <t>Block Hours, T-100</t>
  </si>
  <si>
    <t>.</t>
  </si>
  <si>
    <t>System Parameters for Each Carrier</t>
  </si>
  <si>
    <t>B-1900</t>
  </si>
  <si>
    <t>Total</t>
  </si>
  <si>
    <t>Return and Tax Markup</t>
  </si>
  <si>
    <t>T-100 Seg. Mail RTMs</t>
  </si>
  <si>
    <t>T-100 Mkt. Mail RTMs</t>
  </si>
  <si>
    <t>Carrier</t>
  </si>
  <si>
    <t>Total Fuel Expense</t>
  </si>
  <si>
    <t>Total Gallons Issued</t>
  </si>
  <si>
    <t>Price per Gallon</t>
  </si>
  <si>
    <t>Eligible Fuel Expense</t>
  </si>
  <si>
    <t>Cost per Eligible RTM</t>
  </si>
  <si>
    <t>Mail RTMs, Percentage</t>
  </si>
  <si>
    <t>Cost/RTM, Wtd. By Mail RTMs</t>
  </si>
  <si>
    <t>Total Block Hours, T-100 Segment</t>
  </si>
  <si>
    <t>Total Block Hours, Schedule F-2</t>
  </si>
  <si>
    <t>Eligible Mail RTMs, T-100 Segment</t>
  </si>
  <si>
    <t>Hageland</t>
  </si>
  <si>
    <t>Bering</t>
  </si>
  <si>
    <t>Wright</t>
  </si>
  <si>
    <t>Grant</t>
  </si>
  <si>
    <t>Warbelow</t>
  </si>
  <si>
    <t>C-207</t>
  </si>
  <si>
    <t>Navajo</t>
  </si>
  <si>
    <t>Caravan</t>
  </si>
  <si>
    <t>Linehaul, Part 135</t>
  </si>
  <si>
    <t>Burn per Revenue Block Hour</t>
  </si>
  <si>
    <t>$/RTM</t>
  </si>
  <si>
    <t>Nonfuel</t>
  </si>
  <si>
    <t>Linehaul</t>
  </si>
  <si>
    <t>Actual Y</t>
  </si>
  <si>
    <t>Natural Log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</si>
  <si>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</si>
  <si>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</si>
  <si>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</si>
  <si>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</si>
  <si>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</si>
  <si>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</si>
  <si>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</si>
  <si>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</si>
  <si>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</si>
  <si>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</si>
  <si>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P-value</t>
  </si>
  <si>
    <t>Lower 95%</t>
  </si>
  <si>
    <t>Upper 95%</t>
  </si>
  <si>
    <t>X Variable 1</t>
  </si>
  <si>
    <t>Predicted Y</t>
  </si>
  <si>
    <t>Residuals</t>
  </si>
  <si>
    <t>Page 1 of 2</t>
  </si>
  <si>
    <t>Page 2 of 2</t>
  </si>
  <si>
    <t xml:space="preserve">Annual </t>
  </si>
  <si>
    <t>Increase</t>
  </si>
  <si>
    <t>(1)</t>
  </si>
  <si>
    <t>(2)</t>
  </si>
  <si>
    <t>(3)</t>
  </si>
  <si>
    <t>(4)</t>
  </si>
  <si>
    <t>(5)</t>
  </si>
  <si>
    <t>(6)</t>
  </si>
  <si>
    <t>Avg. Annual</t>
  </si>
  <si>
    <t>Change,</t>
  </si>
  <si>
    <t>Midpoint to</t>
  </si>
  <si>
    <t>Estimated</t>
  </si>
  <si>
    <t xml:space="preserve">Year Ended </t>
  </si>
  <si>
    <t xml:space="preserve">Midpoint </t>
  </si>
  <si>
    <t>Unit Cost at</t>
  </si>
  <si>
    <t>Change from</t>
  </si>
  <si>
    <t>1/</t>
  </si>
  <si>
    <t>2/</t>
  </si>
  <si>
    <t>Change</t>
  </si>
  <si>
    <t>3/</t>
  </si>
  <si>
    <t>4/</t>
  </si>
  <si>
    <t>Current</t>
  </si>
  <si>
    <t>5/</t>
  </si>
  <si>
    <t>Unit Cost per</t>
  </si>
  <si>
    <t>Revenue Ton-Mile</t>
  </si>
  <si>
    <t>Fuel</t>
  </si>
  <si>
    <t>The total is the sum of the two. The final order will reflect the most recent quarterly fuel costs available at the time.</t>
  </si>
  <si>
    <t>5/ Column 4 ÷ Column 5 less 1.</t>
  </si>
  <si>
    <t>3/ Reflects the fact that from the midpoint of the reporting period to the midpoint of the prospective</t>
  </si>
  <si>
    <t>Current Rate,</t>
  </si>
  <si>
    <t>Percent</t>
  </si>
  <si>
    <t>EXP(Y)</t>
  </si>
  <si>
    <t xml:space="preserve">Predicted </t>
  </si>
  <si>
    <t>Appendix F</t>
  </si>
  <si>
    <t>ADK</t>
  </si>
  <si>
    <t>ANC</t>
  </si>
  <si>
    <t>DLG</t>
  </si>
  <si>
    <t>AKN</t>
  </si>
  <si>
    <t>ADQ</t>
  </si>
  <si>
    <t>TOG</t>
  </si>
  <si>
    <t>EMK</t>
  </si>
  <si>
    <t>KSM</t>
  </si>
  <si>
    <t>ENA</t>
  </si>
  <si>
    <t>FAI</t>
  </si>
  <si>
    <t>BRW</t>
  </si>
  <si>
    <t>ANI</t>
  </si>
  <si>
    <t>SCC</t>
  </si>
  <si>
    <t>BET</t>
  </si>
  <si>
    <t>GAL</t>
  </si>
  <si>
    <t>GST</t>
  </si>
  <si>
    <t>JNU</t>
  </si>
  <si>
    <t>HOM</t>
  </si>
  <si>
    <t>CDV</t>
  </si>
  <si>
    <t>ILI</t>
  </si>
  <si>
    <t>KTN</t>
  </si>
  <si>
    <t>PSG</t>
  </si>
  <si>
    <t>SIT</t>
  </si>
  <si>
    <t>YAK</t>
  </si>
  <si>
    <t>WRG</t>
  </si>
  <si>
    <t>MCG</t>
  </si>
  <si>
    <t>OME</t>
  </si>
  <si>
    <t>OTZ</t>
  </si>
  <si>
    <t>UNK</t>
  </si>
  <si>
    <t>VDZ</t>
  </si>
  <si>
    <t>Determination of Segments Ineligible for Calculating Bush Rates,</t>
  </si>
  <si>
    <t>t Stat</t>
  </si>
  <si>
    <t>Scheduled Intra-Alaska Departures Performed with Mainline Equipment</t>
  </si>
  <si>
    <t xml:space="preserve">Total </t>
  </si>
  <si>
    <t>Deps.</t>
  </si>
  <si>
    <t>Market</t>
  </si>
  <si>
    <t>Arctic Transportation</t>
  </si>
  <si>
    <t>Era Aviation</t>
  </si>
  <si>
    <t>Ward Air</t>
  </si>
  <si>
    <t>Determination of Which Carriers Are Included in the Class Rates</t>
  </si>
  <si>
    <t>Aircraft</t>
  </si>
  <si>
    <t>Eligible</t>
  </si>
  <si>
    <t>Cumulative</t>
  </si>
  <si>
    <t>Name</t>
  </si>
  <si>
    <t>Type</t>
  </si>
  <si>
    <r>
      <t>Circuity Markup (R6</t>
    </r>
    <r>
      <rPr>
        <sz val="10"/>
        <color theme="1"/>
        <rFont val="Calibri"/>
        <family val="2"/>
      </rPr>
      <t>÷</t>
    </r>
    <r>
      <rPr>
        <sz val="10"/>
        <color theme="1"/>
        <rFont val="Times New Roman"/>
        <family val="1"/>
      </rPr>
      <t>R7)-1</t>
    </r>
  </si>
  <si>
    <t>Appendix G</t>
  </si>
  <si>
    <t>Excluded from Calculations of the Bush Rates</t>
  </si>
  <si>
    <t>Reason for Exclusion</t>
  </si>
  <si>
    <t>X</t>
  </si>
  <si>
    <t>Ratio of Total to Revenue Block Hours</t>
  </si>
  <si>
    <t>Total Eligible RTMs, T-100 Segment</t>
  </si>
  <si>
    <t>Std. Error</t>
  </si>
  <si>
    <t>T510 Rdperformed</t>
  </si>
  <si>
    <t>Bering Air Inc.</t>
  </si>
  <si>
    <t>DUT</t>
  </si>
  <si>
    <t>SDP</t>
  </si>
  <si>
    <t>Peninsula Airways Inc.</t>
  </si>
  <si>
    <t>CDB</t>
  </si>
  <si>
    <t>Northern Air Cargo Inc.</t>
  </si>
  <si>
    <t>Island Air Service</t>
  </si>
  <si>
    <t>Pacific Airways, Inc.</t>
  </si>
  <si>
    <t>Tatonduk Outfitters Limited d/b/a Everts Air Alaska and Everts Air Cargo</t>
  </si>
  <si>
    <t>Hageland Aviation Service</t>
  </si>
  <si>
    <t>Air Excursions LLC</t>
  </si>
  <si>
    <t>Alaska Airlines Inc.</t>
  </si>
  <si>
    <t>Horizon Air</t>
  </si>
  <si>
    <t>Yute Air Aka Flight Alaska</t>
  </si>
  <si>
    <t>Lynden Air Cargo Airlines</t>
  </si>
  <si>
    <t>EDF</t>
  </si>
  <si>
    <t>Wright Air Service</t>
  </si>
  <si>
    <t>Empire Airlines Inc.</t>
  </si>
  <si>
    <t>Federal Express Corporation</t>
  </si>
  <si>
    <t>United Parcel Service</t>
  </si>
  <si>
    <t>Venture Travel LLC d/b/a Taquan Air Service</t>
  </si>
  <si>
    <t>Grant Aviation</t>
  </si>
  <si>
    <t>ANC OME</t>
  </si>
  <si>
    <t>OME ANC</t>
  </si>
  <si>
    <t>OME OTZ</t>
  </si>
  <si>
    <t>OTZ OME</t>
  </si>
  <si>
    <t>ADQ ANC</t>
  </si>
  <si>
    <t>AKN ANC</t>
  </si>
  <si>
    <t>ANC ADQ</t>
  </si>
  <si>
    <t>ANC AKN</t>
  </si>
  <si>
    <t>ANC ANI</t>
  </si>
  <si>
    <t>ANC BET</t>
  </si>
  <si>
    <t>ANC CDV</t>
  </si>
  <si>
    <t>ANC DLG</t>
  </si>
  <si>
    <t>ANC FAI</t>
  </si>
  <si>
    <t>ANC JNU</t>
  </si>
  <si>
    <t>BET ANC</t>
  </si>
  <si>
    <t>CDV ANC</t>
  </si>
  <si>
    <t>DLG AKN</t>
  </si>
  <si>
    <t>DLG ANC</t>
  </si>
  <si>
    <t>FAI ANC</t>
  </si>
  <si>
    <t>JNU ANC</t>
  </si>
  <si>
    <t>JNU SIT</t>
  </si>
  <si>
    <t>KTN WRG</t>
  </si>
  <si>
    <t>PSG JNU</t>
  </si>
  <si>
    <t>SIT KTN</t>
  </si>
  <si>
    <t>WRG PSG</t>
  </si>
  <si>
    <t>ANC MCG</t>
  </si>
  <si>
    <t>ANC UNK</t>
  </si>
  <si>
    <t>MCG ANC</t>
  </si>
  <si>
    <t>UNK ANC</t>
  </si>
  <si>
    <t>ANC ENA</t>
  </si>
  <si>
    <t>ANC BRW</t>
  </si>
  <si>
    <t>ANC GAL</t>
  </si>
  <si>
    <t>ANC KSM</t>
  </si>
  <si>
    <t>ANC OTZ</t>
  </si>
  <si>
    <t>BRW ANC</t>
  </si>
  <si>
    <t>BRW SCC</t>
  </si>
  <si>
    <t>GAL ANC</t>
  </si>
  <si>
    <t>OTZ ANC</t>
  </si>
  <si>
    <t>SCC BRW</t>
  </si>
  <si>
    <t>FAI SCC</t>
  </si>
  <si>
    <t>SCC FAI</t>
  </si>
  <si>
    <t>ANC EMK</t>
  </si>
  <si>
    <t>ANC TOG</t>
  </si>
  <si>
    <t>EMK ANC</t>
  </si>
  <si>
    <t>KSM ANC</t>
  </si>
  <si>
    <t>TOG ANC</t>
  </si>
  <si>
    <t>ANC HOM</t>
  </si>
  <si>
    <t>ANC SCC</t>
  </si>
  <si>
    <t>ANC VDZ</t>
  </si>
  <si>
    <t>ANI ANC</t>
  </si>
  <si>
    <t>ENA ANC</t>
  </si>
  <si>
    <t>HOM ANC</t>
  </si>
  <si>
    <t>SCC ANC</t>
  </si>
  <si>
    <t>VDZ ANC</t>
  </si>
  <si>
    <t>GST JNU</t>
  </si>
  <si>
    <t>JNU GST</t>
  </si>
  <si>
    <t>SIT JNU</t>
  </si>
  <si>
    <t>ADK ANC</t>
  </si>
  <si>
    <t>ANC ADK</t>
  </si>
  <si>
    <t>CDV YAK</t>
  </si>
  <si>
    <t>JNU KTN</t>
  </si>
  <si>
    <t>JNU PSG</t>
  </si>
  <si>
    <t>JNU YAK</t>
  </si>
  <si>
    <t>KTN JNU</t>
  </si>
  <si>
    <t>KTN SIT</t>
  </si>
  <si>
    <t>PSG WRG</t>
  </si>
  <si>
    <t>WRG KTN</t>
  </si>
  <si>
    <t>YAK CDV</t>
  </si>
  <si>
    <t>YAK JNU</t>
  </si>
  <si>
    <t>ANC ANC</t>
  </si>
  <si>
    <t>ANC SIT</t>
  </si>
  <si>
    <t>T130 Rpax</t>
  </si>
  <si>
    <t>T239 Usmail Lbs</t>
  </si>
  <si>
    <t>CPG</t>
  </si>
  <si>
    <t>40-Mile Air</t>
  </si>
  <si>
    <t>Alaska Central Express</t>
  </si>
  <si>
    <t>Frontier Flying Service</t>
  </si>
  <si>
    <t>Iliamna Air Taxi</t>
  </si>
  <si>
    <t>Katmai Air</t>
  </si>
  <si>
    <t>Smokey Bay Air Inc.</t>
  </si>
  <si>
    <t>Spernak Airways Inc.</t>
  </si>
  <si>
    <t>Tanana Air Service</t>
  </si>
  <si>
    <t>Condor Flugdienst</t>
  </si>
  <si>
    <t>Delta Air Lines Inc.</t>
  </si>
  <si>
    <t>Ellis Air Taxi Inc.</t>
  </si>
  <si>
    <t>Kalinin Aviation LLC d/b/a Alaska Seaplanes</t>
  </si>
  <si>
    <t>Reeve Air Alaska, LLC</t>
  </si>
  <si>
    <t>Scott Air LLC dba Island Air Express</t>
  </si>
  <si>
    <t xml:space="preserve"> </t>
  </si>
  <si>
    <t>Costs per Revenue Block Hour</t>
  </si>
  <si>
    <t>Regression Statistics</t>
  </si>
  <si>
    <t>Multiple R</t>
  </si>
  <si>
    <t>R Square</t>
  </si>
  <si>
    <t>Adjusted R Square</t>
  </si>
  <si>
    <t>Standard Error</t>
  </si>
  <si>
    <t>Observations</t>
  </si>
  <si>
    <t>RESIDUAL OUTPUT</t>
  </si>
  <si>
    <t>Observation</t>
  </si>
  <si>
    <t>Eligible Block Hours, T-100 Segment</t>
  </si>
  <si>
    <t>Appendix H</t>
  </si>
  <si>
    <t>AKN DLG</t>
  </si>
  <si>
    <t>ILI ANC</t>
  </si>
  <si>
    <t>MCG ANI</t>
  </si>
  <si>
    <t>CDB SDP</t>
  </si>
  <si>
    <t>KSM ANI</t>
  </si>
  <si>
    <t>BET ANI</t>
  </si>
  <si>
    <t>SDP CDB</t>
  </si>
  <si>
    <t>No Mail</t>
  </si>
  <si>
    <t>Mainline Only</t>
  </si>
  <si>
    <t>No Skd. Pax</t>
  </si>
  <si>
    <t>Eligibility</t>
  </si>
  <si>
    <t>Include</t>
  </si>
  <si>
    <t>ANI BET</t>
  </si>
  <si>
    <t>Compass Airlines</t>
  </si>
  <si>
    <t>Everts Air</t>
  </si>
  <si>
    <t>Taquan Air Service</t>
  </si>
  <si>
    <t>Al. Seaplanes</t>
  </si>
  <si>
    <t>Gallons Per Block Hour</t>
  </si>
  <si>
    <t>Cost per Block Hour (R21÷ R30)</t>
  </si>
  <si>
    <t>Marked Up Costs (R21*R11*R12*R15)</t>
  </si>
  <si>
    <t>Eligible Expense (R23*R46÷R30)</t>
  </si>
  <si>
    <t>Eligible Cost per RTM (R24÷R50)</t>
  </si>
  <si>
    <t>Cost Wtd. By Mail RTMs (R25*R26)</t>
  </si>
  <si>
    <t>PC-12</t>
  </si>
  <si>
    <t>PILATUS</t>
  </si>
  <si>
    <t>PILATUS PC-12</t>
  </si>
  <si>
    <t>SF-340/B</t>
  </si>
  <si>
    <t>SAAB-FAIRCHILD</t>
  </si>
  <si>
    <t>SAAB-FAIRCHD 340/B</t>
  </si>
  <si>
    <t>CARAVNII</t>
  </si>
  <si>
    <t>CESSNA</t>
  </si>
  <si>
    <t>CESSNA 406</t>
  </si>
  <si>
    <t>CARAVAN</t>
  </si>
  <si>
    <t>CESSNA 208</t>
  </si>
  <si>
    <t>CE-208B</t>
  </si>
  <si>
    <t>CESSNA C208B</t>
  </si>
  <si>
    <t>C212</t>
  </si>
  <si>
    <t>CONSTRUCCIONES AERONAUTICAS,SA</t>
  </si>
  <si>
    <t>CASA 212</t>
  </si>
  <si>
    <t>KINGAIR</t>
  </si>
  <si>
    <t>BEECHCRAFT</t>
  </si>
  <si>
    <t>BEECH 200 KINGAIR</t>
  </si>
  <si>
    <t>BE-1900</t>
  </si>
  <si>
    <t>BEECH 1900 A/B/C/D</t>
  </si>
  <si>
    <t>NAVAJO</t>
  </si>
  <si>
    <t>PIPER</t>
  </si>
  <si>
    <t>PIPER PA-31/T-1020</t>
  </si>
  <si>
    <t>ISLANDER</t>
  </si>
  <si>
    <t>PILATUS BRITTEN-NORMAN</t>
  </si>
  <si>
    <t>BRITT-NORMAN BN2/A</t>
  </si>
  <si>
    <t>PA-32</t>
  </si>
  <si>
    <t>PIPER PA-32</t>
  </si>
  <si>
    <t>OTTER</t>
  </si>
  <si>
    <t>DEHAVILLAND OF CANADA</t>
  </si>
  <si>
    <t>DEHAVILLAND DHC3</t>
  </si>
  <si>
    <t>BEAVER</t>
  </si>
  <si>
    <t>DEHAVILLAND DHC2</t>
  </si>
  <si>
    <t>SKYHAWK</t>
  </si>
  <si>
    <t>CESSNA 172 SKYHAWK</t>
  </si>
  <si>
    <t>CE-206/7</t>
  </si>
  <si>
    <t>CESSNA 206/207/209</t>
  </si>
  <si>
    <t>SKYWAGON</t>
  </si>
  <si>
    <t>CESSNA 185A/B/C</t>
  </si>
  <si>
    <t>CE-180</t>
  </si>
  <si>
    <t>CESSNA 180A/B</t>
  </si>
  <si>
    <t>AIRVAN</t>
  </si>
  <si>
    <t>GIPPS AERO</t>
  </si>
  <si>
    <t>GIPPS AERO GA8 AIR</t>
  </si>
  <si>
    <t>BONANZA</t>
  </si>
  <si>
    <t>BEECH 35/36</t>
  </si>
  <si>
    <t>SHORT NAME</t>
  </si>
  <si>
    <t>MANUFACTURER</t>
  </si>
  <si>
    <t>LONG NAME</t>
  </si>
  <si>
    <t>AC TYPE</t>
  </si>
  <si>
    <t>Aircraft Type Table</t>
  </si>
  <si>
    <t>Page 1 of 5</t>
  </si>
  <si>
    <t>Page 2 of 5</t>
  </si>
  <si>
    <t>Page 3 of 5</t>
  </si>
  <si>
    <t>Page 4 of 5</t>
  </si>
  <si>
    <t>Page 5 of 5</t>
  </si>
  <si>
    <t>Appendix I</t>
  </si>
  <si>
    <t>Appendix J</t>
  </si>
  <si>
    <t>Appendix O</t>
  </si>
  <si>
    <t>Appendix P</t>
  </si>
  <si>
    <t>Allegiant Air</t>
  </si>
  <si>
    <t>Bidzy Ta Hot Aana, Inc. d/b/a Tanana Air Service</t>
  </si>
  <si>
    <t>Harris Air Services</t>
  </si>
  <si>
    <t>J&amp;M Alaska Air Tours, Inc. d/b/a Alaska Air Transit</t>
  </si>
  <si>
    <t>United Air Lines Inc.</t>
  </si>
  <si>
    <t>YE3Q2017</t>
  </si>
  <si>
    <t>YES</t>
  </si>
  <si>
    <t>Alaska Seaplanes</t>
  </si>
  <si>
    <t>Island Air Express</t>
  </si>
  <si>
    <t>Alaska Air Transit</t>
  </si>
  <si>
    <t>Corvus Airlines</t>
  </si>
  <si>
    <t>NO</t>
  </si>
  <si>
    <t>GA8</t>
  </si>
  <si>
    <t>SUMMARY OUTPUT</t>
  </si>
  <si>
    <t>Lower 95.0%</t>
  </si>
  <si>
    <t>Upper 95.0%</t>
  </si>
  <si>
    <t>a 12-month period.</t>
  </si>
  <si>
    <t>Dest</t>
  </si>
  <si>
    <t>Origin</t>
  </si>
  <si>
    <t>T510 RDPerformed</t>
  </si>
  <si>
    <t>RDB</t>
  </si>
  <si>
    <t>ANC RDB</t>
  </si>
  <si>
    <t>A20</t>
  </si>
  <si>
    <t>A20 SCC</t>
  </si>
  <si>
    <t>ANC EDF</t>
  </si>
  <si>
    <t>AKN BET</t>
  </si>
  <si>
    <t>GBH</t>
  </si>
  <si>
    <t>FAI GBH</t>
  </si>
  <si>
    <t>SCC SCC</t>
  </si>
  <si>
    <t>ANC DUT</t>
  </si>
  <si>
    <t>ANC ILI</t>
  </si>
  <si>
    <t>ADQ OTZ</t>
  </si>
  <si>
    <t>JNU WRG</t>
  </si>
  <si>
    <t>EMK OME</t>
  </si>
  <si>
    <t>ANC CDB</t>
  </si>
  <si>
    <t>ANC SDP</t>
  </si>
  <si>
    <t>A20 OTZ</t>
  </si>
  <si>
    <t>NUI</t>
  </si>
  <si>
    <t>NUI SCC</t>
  </si>
  <si>
    <t>ADQ KSM</t>
  </si>
  <si>
    <t>KAL</t>
  </si>
  <si>
    <t>ANC KAL</t>
  </si>
  <si>
    <t>PPC</t>
  </si>
  <si>
    <t>FAI PPC</t>
  </si>
  <si>
    <t>CDB ANC</t>
  </si>
  <si>
    <t>DLG BET</t>
  </si>
  <si>
    <t>DUT ANC</t>
  </si>
  <si>
    <t>EDF ANC</t>
  </si>
  <si>
    <t>EMK BET</t>
  </si>
  <si>
    <t>FAI BRW</t>
  </si>
  <si>
    <t>GBH FAI</t>
  </si>
  <si>
    <t>JNU ADQ</t>
  </si>
  <si>
    <t>KAL ANC</t>
  </si>
  <si>
    <t>KSM BET</t>
  </si>
  <si>
    <t>PPC FAI</t>
  </si>
  <si>
    <t>RDB ANC</t>
  </si>
  <si>
    <t>SCC A20</t>
  </si>
  <si>
    <t>SCC NUI</t>
  </si>
  <si>
    <t>SCC OTZ</t>
  </si>
  <si>
    <t>SDP ANC</t>
  </si>
  <si>
    <t>SIT ANC</t>
  </si>
  <si>
    <t>TOG BET</t>
  </si>
  <si>
    <t>UNK BET</t>
  </si>
  <si>
    <t>UNK KSM</t>
  </si>
  <si>
    <t>UNK OME</t>
  </si>
  <si>
    <t>Maritime Helicopters, Inc.</t>
  </si>
  <si>
    <t>Privatair</t>
  </si>
  <si>
    <t>Corvus Airlines, Inc</t>
  </si>
  <si>
    <t>Yute Commuter Service</t>
  </si>
  <si>
    <t>Everts Air Alaska</t>
  </si>
  <si>
    <t>Ryan Air</t>
  </si>
  <si>
    <t>Ryan</t>
  </si>
  <si>
    <t>Ratio of Eligible to Total T-100 BH</t>
  </si>
  <si>
    <r>
      <t xml:space="preserve">Year Ended September 30, </t>
    </r>
    <r>
      <rPr>
        <sz val="10"/>
        <color rgb="FFFF0000"/>
        <rFont val="Times New Roman"/>
        <family val="1"/>
      </rPr>
      <t>2018</t>
    </r>
  </si>
  <si>
    <r>
      <t xml:space="preserve">Calculation of the Linehaul, Part 135, YE </t>
    </r>
    <r>
      <rPr>
        <sz val="11"/>
        <color rgb="FFFF0000"/>
        <rFont val="Times New Roman"/>
        <family val="1"/>
      </rPr>
      <t>9-30-18</t>
    </r>
  </si>
  <si>
    <t>YE 6/30/08</t>
  </si>
  <si>
    <r>
      <t xml:space="preserve">to YE </t>
    </r>
    <r>
      <rPr>
        <u/>
        <sz val="11"/>
        <color rgb="FFFF0000"/>
        <rFont val="Times New Roman"/>
        <family val="1"/>
      </rPr>
      <t>9/30/18</t>
    </r>
  </si>
  <si>
    <r>
      <t xml:space="preserve">Order </t>
    </r>
    <r>
      <rPr>
        <u/>
        <sz val="11"/>
        <color rgb="FFFF0000"/>
        <rFont val="Times New Roman"/>
        <family val="1"/>
      </rPr>
      <t>2019-5-17</t>
    </r>
  </si>
  <si>
    <r>
      <t xml:space="preserve">T-100 Segment Report, QE </t>
    </r>
    <r>
      <rPr>
        <u/>
        <sz val="12"/>
        <color rgb="FFFF0000"/>
        <rFont val="Times New Roman"/>
        <family val="1"/>
      </rPr>
      <t>9-30-18</t>
    </r>
    <r>
      <rPr>
        <u/>
        <sz val="12"/>
        <color theme="1"/>
        <rFont val="Times New Roman"/>
        <family val="1"/>
      </rPr>
      <t>, Seven or More Departures Performed 1/</t>
    </r>
  </si>
  <si>
    <r>
      <t xml:space="preserve">Carriers Reporting Intra-Alaska Operations for YE </t>
    </r>
    <r>
      <rPr>
        <sz val="11"/>
        <color rgb="FFFF0000"/>
        <rFont val="Times New Roman"/>
        <family val="1"/>
      </rPr>
      <t>9-30-18</t>
    </r>
  </si>
  <si>
    <r>
      <t xml:space="preserve">rate is 2 years.  </t>
    </r>
    <r>
      <rPr>
        <sz val="11"/>
        <color rgb="FFFF0000"/>
        <rFont val="Times New Roman"/>
        <family val="1"/>
      </rPr>
      <t>1.0397 x 1.0397 = 1.0809, where 1.0397</t>
    </r>
    <r>
      <rPr>
        <sz val="11"/>
        <color theme="1"/>
        <rFont val="Times New Roman"/>
        <family val="1"/>
      </rPr>
      <t xml:space="preserve"> is the average annual unit cost increase projected for</t>
    </r>
  </si>
  <si>
    <t>1/  Nonfuel, Appendix H, Page 1 of 5; Fuel, Appendix H, Page 4 of 5.</t>
  </si>
  <si>
    <t>2/ We assume fuel increases will be zero.  For nonfuel, see "predicted annual increase" in Appendix G, Page 1 of 2.</t>
  </si>
  <si>
    <r>
      <t xml:space="preserve">4/ Fuel reflects YE </t>
    </r>
    <r>
      <rPr>
        <sz val="11"/>
        <color rgb="FFFF0000"/>
        <rFont val="Times New Roman"/>
        <family val="1"/>
      </rPr>
      <t xml:space="preserve">9-30-18 </t>
    </r>
    <r>
      <rPr>
        <sz val="11"/>
        <color theme="1"/>
        <rFont val="Times New Roman"/>
        <family val="1"/>
      </rPr>
      <t xml:space="preserve"> Appendix H, Page 4 of 5.  Nonfuel is Column (1) mulitplied by Column (3). </t>
    </r>
  </si>
  <si>
    <t>Regression Analysis of the Nonfuel Linehaul Unit Cost per RTM</t>
  </si>
  <si>
    <t>1/ Includes the mainline operations of PenAir, as detailed in PenAir's Special Report.</t>
  </si>
  <si>
    <t>1/ Excludes PenAir, which does not operate as a Bush Part 135 passenger air carrier.</t>
  </si>
  <si>
    <r>
      <t>Per the One-Percent Rule, YE</t>
    </r>
    <r>
      <rPr>
        <sz val="11"/>
        <color rgb="FFFF0000"/>
        <rFont val="Times New Roman"/>
        <family val="1"/>
      </rPr>
      <t xml:space="preserve"> 9-30-18</t>
    </r>
    <r>
      <rPr>
        <sz val="11"/>
        <rFont val="Times New Roman"/>
        <family val="1"/>
      </rPr>
      <t xml:space="preserve"> 1/ </t>
    </r>
  </si>
  <si>
    <t>Year-</t>
  </si>
  <si>
    <t>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</si>
</sst>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&quot;$&quot;#,##0"/>
    <numFmt numFmtId="165" formatCode="&quot;$&quot;#,##0.00"/>
    <numFmt numFmtId="166" formatCode="&quot;$&quot;#,##0.0000"/>
    <numFmt numFmtId="167" formatCode="0.000%"/>
    <numFmt numFmtId="168" formatCode="0.000000"/>
    <numFmt numFmtId="169" formatCode="_(* #,##0_);_(* \(#,##0\);_(* &quot;-&quot;??_);_(@_)"/>
    <numFmt numFmtId="170" formatCode="#,##0.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theme="1"/>
      <name val="Times New Roman"/>
      <family val="1"/>
    </font>
    <font>
      <u val="double"/>
      <sz val="10"/>
      <color theme="1"/>
      <name val="Times New Roman"/>
      <family val="1"/>
    </font>
    <font>
      <sz val="10"/>
      <color theme="1"/>
      <name val="Calibri"/>
      <family val="2"/>
    </font>
    <font>
      <u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u/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u/>
      <sz val="10"/>
      <name val="Times New Roman"/>
      <family val="1"/>
    </font>
    <font>
      <i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</cellStyleXfs>
  <cellXfs count="199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0" fontId="4" fillId="0" borderId="0" xfId="0" applyNumberFormat="1" applyFont="1"/>
    <xf numFmtId="164" fontId="6" fillId="0" borderId="0" xfId="0" applyNumberFormat="1" applyFont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164" fontId="7" fillId="0" borderId="0" xfId="0" applyNumberFormat="1" applyFont="1"/>
    <xf numFmtId="3" fontId="7" fillId="0" borderId="0" xfId="0" applyNumberFormat="1" applyFont="1"/>
    <xf numFmtId="164" fontId="7" fillId="0" borderId="0" xfId="0" applyNumberFormat="1" applyFont="1" applyBorder="1"/>
    <xf numFmtId="10" fontId="7" fillId="0" borderId="0" xfId="0" applyNumberFormat="1" applyFont="1" applyBorder="1"/>
    <xf numFmtId="3" fontId="7" fillId="0" borderId="0" xfId="0" applyNumberFormat="1" applyFont="1" applyBorder="1"/>
    <xf numFmtId="164" fontId="6" fillId="0" borderId="0" xfId="0" applyNumberFormat="1" applyFont="1" applyBorder="1"/>
    <xf numFmtId="3" fontId="6" fillId="0" borderId="0" xfId="0" applyNumberFormat="1" applyFont="1" applyBorder="1"/>
    <xf numFmtId="165" fontId="7" fillId="0" borderId="0" xfId="0" applyNumberFormat="1" applyFont="1" applyBorder="1"/>
    <xf numFmtId="166" fontId="7" fillId="0" borderId="0" xfId="0" applyNumberFormat="1" applyFont="1" applyBorder="1"/>
    <xf numFmtId="167" fontId="7" fillId="0" borderId="0" xfId="0" applyNumberFormat="1" applyFont="1" applyBorder="1"/>
    <xf numFmtId="10" fontId="7" fillId="0" borderId="0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4" fontId="7" fillId="0" borderId="0" xfId="0" applyNumberFormat="1" applyFont="1" applyBorder="1"/>
    <xf numFmtId="0" fontId="7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1" fontId="7" fillId="0" borderId="0" xfId="0" applyNumberFormat="1" applyFont="1" applyBorder="1"/>
    <xf numFmtId="164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10" fontId="7" fillId="0" borderId="0" xfId="0" applyNumberFormat="1" applyFont="1"/>
    <xf numFmtId="1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left"/>
    </xf>
    <xf numFmtId="0" fontId="6" fillId="0" borderId="0" xfId="0" applyFont="1"/>
    <xf numFmtId="3" fontId="6" fillId="0" borderId="0" xfId="0" applyNumberFormat="1" applyFont="1"/>
    <xf numFmtId="165" fontId="7" fillId="0" borderId="0" xfId="0" applyNumberFormat="1" applyFont="1"/>
    <xf numFmtId="164" fontId="7" fillId="0" borderId="0" xfId="0" applyNumberFormat="1" applyFont="1" applyAlignment="1">
      <alignment horizontal="right"/>
    </xf>
    <xf numFmtId="166" fontId="7" fillId="0" borderId="0" xfId="0" applyNumberFormat="1" applyFont="1"/>
    <xf numFmtId="10" fontId="7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7" fillId="0" borderId="0" xfId="0" applyNumberFormat="1" applyFont="1" applyFill="1"/>
    <xf numFmtId="0" fontId="4" fillId="0" borderId="0" xfId="0" applyFont="1" applyBorder="1" applyAlignment="1">
      <alignment horizontal="centerContinuous"/>
    </xf>
    <xf numFmtId="0" fontId="4" fillId="0" borderId="0" xfId="0" applyFont="1" applyBorder="1"/>
    <xf numFmtId="0" fontId="4" fillId="0" borderId="1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7" fillId="0" borderId="0" xfId="0" applyFont="1" applyFill="1"/>
    <xf numFmtId="0" fontId="2" fillId="0" borderId="0" xfId="0" applyFont="1" applyBorder="1"/>
    <xf numFmtId="10" fontId="7" fillId="0" borderId="0" xfId="0" applyNumberFormat="1" applyFont="1" applyFill="1"/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4" fontId="4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168" fontId="4" fillId="0" borderId="0" xfId="0" applyNumberFormat="1" applyFont="1" applyBorder="1" applyAlignment="1">
      <alignment horizontal="right"/>
    </xf>
    <xf numFmtId="10" fontId="4" fillId="0" borderId="0" xfId="0" applyNumberFormat="1" applyFont="1" applyBorder="1"/>
    <xf numFmtId="0" fontId="4" fillId="0" borderId="2" xfId="0" applyFont="1" applyBorder="1"/>
    <xf numFmtId="166" fontId="5" fillId="0" borderId="0" xfId="0" applyNumberFormat="1" applyFont="1"/>
    <xf numFmtId="166" fontId="4" fillId="0" borderId="0" xfId="0" applyNumberFormat="1" applyFont="1"/>
    <xf numFmtId="14" fontId="5" fillId="0" borderId="0" xfId="0" applyNumberFormat="1" applyFont="1"/>
    <xf numFmtId="14" fontId="10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0" fontId="5" fillId="0" borderId="0" xfId="0" applyNumberFormat="1" applyFont="1"/>
    <xf numFmtId="14" fontId="10" fillId="0" borderId="0" xfId="0" applyNumberFormat="1" applyFont="1"/>
    <xf numFmtId="0" fontId="0" fillId="0" borderId="0" xfId="0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NumberFormat="1" applyFont="1"/>
    <xf numFmtId="0" fontId="3" fillId="0" borderId="0" xfId="0" applyFont="1" applyAlignment="1">
      <alignment horizontal="left"/>
    </xf>
    <xf numFmtId="10" fontId="4" fillId="0" borderId="0" xfId="2" applyNumberFormat="1" applyFont="1"/>
    <xf numFmtId="169" fontId="4" fillId="0" borderId="4" xfId="2" applyNumberFormat="1" applyFont="1" applyBorder="1"/>
    <xf numFmtId="10" fontId="4" fillId="0" borderId="4" xfId="0" applyNumberFormat="1" applyFont="1" applyBorder="1"/>
    <xf numFmtId="3" fontId="12" fillId="0" borderId="0" xfId="0" applyNumberFormat="1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3" fontId="7" fillId="3" borderId="0" xfId="0" applyNumberFormat="1" applyFont="1" applyFill="1" applyBorder="1"/>
    <xf numFmtId="3" fontId="7" fillId="2" borderId="0" xfId="0" applyNumberFormat="1" applyFont="1" applyFill="1" applyBorder="1"/>
    <xf numFmtId="10" fontId="7" fillId="2" borderId="0" xfId="0" applyNumberFormat="1" applyFont="1" applyFill="1" applyBorder="1"/>
    <xf numFmtId="4" fontId="7" fillId="2" borderId="0" xfId="0" applyNumberFormat="1" applyFont="1" applyFill="1" applyBorder="1"/>
    <xf numFmtId="0" fontId="0" fillId="0" borderId="0" xfId="0" applyFill="1" applyBorder="1" applyAlignment="1"/>
    <xf numFmtId="0" fontId="0" fillId="0" borderId="5" xfId="0" applyFill="1" applyBorder="1" applyAlignment="1"/>
    <xf numFmtId="0" fontId="18" fillId="0" borderId="6" xfId="0" applyFont="1" applyFill="1" applyBorder="1" applyAlignment="1">
      <alignment horizontal="centerContinuous"/>
    </xf>
    <xf numFmtId="164" fontId="7" fillId="0" borderId="0" xfId="0" applyNumberFormat="1" applyFont="1" applyBorder="1" applyAlignment="1"/>
    <xf numFmtId="164" fontId="7" fillId="2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5" fillId="0" borderId="0" xfId="0" applyFont="1" applyFill="1" applyBorder="1" applyAlignment="1">
      <alignment horizontal="right"/>
    </xf>
    <xf numFmtId="3" fontId="4" fillId="0" borderId="0" xfId="0" applyNumberFormat="1" applyFont="1" applyBorder="1"/>
    <xf numFmtId="0" fontId="1" fillId="0" borderId="4" xfId="0" applyFont="1" applyBorder="1"/>
    <xf numFmtId="0" fontId="4" fillId="0" borderId="4" xfId="0" applyFont="1" applyBorder="1"/>
    <xf numFmtId="0" fontId="19" fillId="0" borderId="0" xfId="0" applyFont="1" applyAlignment="1">
      <alignment horizontal="center"/>
    </xf>
    <xf numFmtId="0" fontId="19" fillId="0" borderId="0" xfId="0" applyFont="1"/>
    <xf numFmtId="0" fontId="4" fillId="0" borderId="3" xfId="0" applyFont="1" applyBorder="1"/>
    <xf numFmtId="10" fontId="4" fillId="0" borderId="0" xfId="2" applyNumberFormat="1" applyFont="1" applyBorder="1"/>
    <xf numFmtId="169" fontId="4" fillId="0" borderId="0" xfId="2" applyNumberFormat="1" applyFont="1" applyBorder="1"/>
    <xf numFmtId="164" fontId="7" fillId="5" borderId="0" xfId="0" applyNumberFormat="1" applyFont="1" applyFill="1" applyBorder="1"/>
    <xf numFmtId="3" fontId="7" fillId="5" borderId="0" xfId="0" applyNumberFormat="1" applyFont="1" applyFill="1" applyBorder="1"/>
    <xf numFmtId="164" fontId="6" fillId="5" borderId="0" xfId="0" applyNumberFormat="1" applyFont="1" applyFill="1" applyBorder="1"/>
    <xf numFmtId="3" fontId="16" fillId="5" borderId="0" xfId="0" applyNumberFormat="1" applyFont="1" applyFill="1" applyBorder="1"/>
    <xf numFmtId="3" fontId="6" fillId="5" borderId="0" xfId="0" applyNumberFormat="1" applyFont="1" applyFill="1" applyBorder="1"/>
    <xf numFmtId="14" fontId="4" fillId="0" borderId="5" xfId="0" applyNumberFormat="1" applyFont="1" applyBorder="1" applyAlignment="1">
      <alignment horizontal="left"/>
    </xf>
    <xf numFmtId="166" fontId="4" fillId="0" borderId="5" xfId="0" applyNumberFormat="1" applyFont="1" applyBorder="1"/>
    <xf numFmtId="168" fontId="4" fillId="0" borderId="5" xfId="0" applyNumberFormat="1" applyFont="1" applyBorder="1" applyAlignment="1">
      <alignment horizontal="right"/>
    </xf>
    <xf numFmtId="164" fontId="16" fillId="5" borderId="0" xfId="0" applyNumberFormat="1" applyFont="1" applyFill="1"/>
    <xf numFmtId="164" fontId="7" fillId="5" borderId="0" xfId="0" applyNumberFormat="1" applyFont="1" applyFill="1"/>
    <xf numFmtId="3" fontId="16" fillId="5" borderId="0" xfId="0" applyNumberFormat="1" applyFont="1" applyFill="1"/>
    <xf numFmtId="3" fontId="7" fillId="5" borderId="0" xfId="0" applyNumberFormat="1" applyFont="1" applyFill="1"/>
    <xf numFmtId="3" fontId="17" fillId="5" borderId="0" xfId="0" applyNumberFormat="1" applyFont="1" applyFill="1" applyBorder="1"/>
    <xf numFmtId="10" fontId="4" fillId="0" borderId="5" xfId="2" applyNumberFormat="1" applyFont="1" applyBorder="1"/>
    <xf numFmtId="10" fontId="4" fillId="0" borderId="5" xfId="0" applyNumberFormat="1" applyFont="1" applyBorder="1"/>
    <xf numFmtId="1" fontId="7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43" fontId="7" fillId="0" borderId="0" xfId="1" applyFont="1"/>
    <xf numFmtId="0" fontId="7" fillId="2" borderId="0" xfId="0" applyFont="1" applyFill="1" applyBorder="1"/>
    <xf numFmtId="0" fontId="7" fillId="2" borderId="0" xfId="0" applyFont="1" applyFill="1"/>
    <xf numFmtId="164" fontId="16" fillId="2" borderId="0" xfId="0" applyNumberFormat="1" applyFont="1" applyFill="1"/>
    <xf numFmtId="164" fontId="7" fillId="2" borderId="0" xfId="0" applyNumberFormat="1" applyFont="1" applyFill="1"/>
    <xf numFmtId="3" fontId="16" fillId="2" borderId="0" xfId="0" applyNumberFormat="1" applyFont="1" applyFill="1"/>
    <xf numFmtId="3" fontId="7" fillId="2" borderId="0" xfId="0" applyNumberFormat="1" applyFont="1" applyFill="1"/>
    <xf numFmtId="3" fontId="12" fillId="2" borderId="0" xfId="0" applyNumberFormat="1" applyFont="1" applyFill="1"/>
    <xf numFmtId="3" fontId="16" fillId="2" borderId="0" xfId="0" applyNumberFormat="1" applyFont="1" applyFill="1" applyBorder="1"/>
    <xf numFmtId="3" fontId="17" fillId="2" borderId="0" xfId="0" applyNumberFormat="1" applyFont="1" applyFill="1" applyBorder="1"/>
    <xf numFmtId="3" fontId="6" fillId="2" borderId="0" xfId="0" applyNumberFormat="1" applyFont="1" applyFill="1" applyBorder="1"/>
    <xf numFmtId="165" fontId="7" fillId="2" borderId="0" xfId="0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4" borderId="0" xfId="0" applyFont="1" applyFill="1"/>
    <xf numFmtId="0" fontId="4" fillId="4" borderId="0" xfId="0" applyFont="1" applyFill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NumberFormat="1" applyFont="1" applyBorder="1"/>
    <xf numFmtId="0" fontId="4" fillId="2" borderId="0" xfId="0" applyFont="1" applyFill="1" applyBorder="1" applyAlignment="1">
      <alignment horizontal="centerContinuous"/>
    </xf>
    <xf numFmtId="0" fontId="1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0" fontId="15" fillId="2" borderId="0" xfId="0" applyFont="1" applyFill="1" applyBorder="1"/>
    <xf numFmtId="0" fontId="0" fillId="2" borderId="0" xfId="0" applyFill="1" applyBorder="1"/>
    <xf numFmtId="169" fontId="0" fillId="2" borderId="0" xfId="0" applyNumberFormat="1" applyFill="1" applyBorder="1"/>
    <xf numFmtId="10" fontId="4" fillId="2" borderId="0" xfId="2" applyNumberFormat="1" applyFont="1" applyFill="1" applyBorder="1"/>
    <xf numFmtId="10" fontId="4" fillId="2" borderId="0" xfId="0" applyNumberFormat="1" applyFont="1" applyFill="1" applyBorder="1"/>
    <xf numFmtId="0" fontId="0" fillId="6" borderId="0" xfId="0" applyFont="1" applyFill="1" applyBorder="1"/>
    <xf numFmtId="0" fontId="0" fillId="2" borderId="0" xfId="0" applyFont="1" applyFill="1" applyBorder="1"/>
    <xf numFmtId="3" fontId="0" fillId="2" borderId="0" xfId="0" applyNumberFormat="1" applyFont="1" applyFill="1" applyBorder="1"/>
    <xf numFmtId="3" fontId="15" fillId="2" borderId="0" xfId="0" applyNumberFormat="1" applyFont="1" applyFill="1" applyBorder="1"/>
    <xf numFmtId="10" fontId="1" fillId="2" borderId="0" xfId="2" applyNumberFormat="1" applyFont="1" applyFill="1" applyBorder="1"/>
    <xf numFmtId="10" fontId="1" fillId="2" borderId="0" xfId="0" applyNumberFormat="1" applyFont="1" applyFill="1" applyBorder="1"/>
    <xf numFmtId="169" fontId="0" fillId="2" borderId="0" xfId="0" applyNumberFormat="1" applyFont="1" applyFill="1" applyBorder="1"/>
    <xf numFmtId="0" fontId="4" fillId="4" borderId="5" xfId="0" applyFont="1" applyFill="1" applyBorder="1"/>
    <xf numFmtId="0" fontId="4" fillId="0" borderId="5" xfId="0" applyFont="1" applyBorder="1"/>
    <xf numFmtId="3" fontId="4" fillId="0" borderId="5" xfId="0" applyNumberFormat="1" applyFont="1" applyBorder="1"/>
    <xf numFmtId="0" fontId="18" fillId="0" borderId="6" xfId="0" applyFont="1" applyFill="1" applyBorder="1" applyAlignment="1">
      <alignment horizontal="center"/>
    </xf>
    <xf numFmtId="169" fontId="7" fillId="0" borderId="0" xfId="1" applyNumberFormat="1" applyFont="1"/>
    <xf numFmtId="0" fontId="20" fillId="0" borderId="0" xfId="0" applyFo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16" fillId="0" borderId="0" xfId="0" applyNumberFormat="1" applyFont="1"/>
    <xf numFmtId="9" fontId="7" fillId="0" borderId="0" xfId="2" applyFont="1"/>
    <xf numFmtId="170" fontId="4" fillId="0" borderId="0" xfId="0" applyNumberFormat="1" applyFont="1" applyBorder="1"/>
    <xf numFmtId="170" fontId="4" fillId="0" borderId="5" xfId="0" applyNumberFormat="1" applyFont="1" applyBorder="1"/>
    <xf numFmtId="0" fontId="4" fillId="2" borderId="0" xfId="0" applyFont="1" applyFill="1" applyAlignment="1">
      <alignment horizontal="center"/>
    </xf>
    <xf numFmtId="0" fontId="21" fillId="0" borderId="6" xfId="0" applyFont="1" applyFill="1" applyBorder="1" applyAlignment="1">
      <alignment horizontal="centerContinuous"/>
    </xf>
    <xf numFmtId="0" fontId="19" fillId="0" borderId="0" xfId="0" applyFont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Nonfuel Linehaul, Unit Cost per RTM, </a:t>
            </a:r>
          </a:p>
          <a:p>
            <a:pPr>
              <a:defRPr/>
            </a:pPr>
            <a:r>
              <a:rPr lang="en-US"/>
              <a:t>Actual vs. Predicted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5.6832625442685199E-2"/>
                  <c:y val="0.22781130957852058"/>
                </c:manualLayout>
              </c:layout>
              <c:numFmt formatCode="General" sourceLinked="0"/>
            </c:trendlineLbl>
          </c:trendline>
          <c:xVal>
            <c:numRef>
              <c:f>'Appendix G-135 2018'!$B$12:$B$21</c:f>
              <c:numCache>
                <c:formatCode>m/d/yyyy</c:formatCode>
                <c:ptCount val="10"/>
                <c:pt idx="0">
                  <c:v>39629</c:v>
                </c:pt>
                <c:pt idx="1">
                  <c:v>39994</c:v>
                </c:pt>
                <c:pt idx="2">
                  <c:v>40359</c:v>
                </c:pt>
                <c:pt idx="3">
                  <c:v>41182</c:v>
                </c:pt>
                <c:pt idx="4">
                  <c:v>41547</c:v>
                </c:pt>
                <c:pt idx="5">
                  <c:v>41912</c:v>
                </c:pt>
                <c:pt idx="6">
                  <c:v>42277</c:v>
                </c:pt>
                <c:pt idx="7">
                  <c:v>42643</c:v>
                </c:pt>
                <c:pt idx="8">
                  <c:v>43008</c:v>
                </c:pt>
                <c:pt idx="9">
                  <c:v>43373</c:v>
                </c:pt>
              </c:numCache>
            </c:numRef>
          </c:xVal>
          <c:yVal>
            <c:numRef>
              <c:f>'Appendix G-135 2018'!$D$12:$D$21</c:f>
              <c:numCache>
                <c:formatCode>0.000000</c:formatCode>
                <c:ptCount val="10"/>
                <c:pt idx="0">
                  <c:v>2.1616319414108314</c:v>
                </c:pt>
                <c:pt idx="1">
                  <c:v>2.2634283777928519</c:v>
                </c:pt>
                <c:pt idx="2">
                  <c:v>2.2142674086108594</c:v>
                </c:pt>
                <c:pt idx="3">
                  <c:v>2.3192356990630238</c:v>
                </c:pt>
                <c:pt idx="4">
                  <c:v>2.356021589083217</c:v>
                </c:pt>
                <c:pt idx="5">
                  <c:v>2.3593906668154978</c:v>
                </c:pt>
                <c:pt idx="6">
                  <c:v>2.2715896592915263</c:v>
                </c:pt>
                <c:pt idx="7">
                  <c:v>2.3609577693188211</c:v>
                </c:pt>
                <c:pt idx="8">
                  <c:v>2.6207551475165429</c:v>
                </c:pt>
                <c:pt idx="9">
                  <c:v>2.6648983502408381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78-4480-8658-407E9361FCC9}"/>
            </c:ext>
          </c:extLst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'Appendix G-135 2018'!$B$12:$B$21</c:f>
              <c:numCache>
                <c:formatCode>m/d/yyyy</c:formatCode>
                <c:ptCount val="10"/>
                <c:pt idx="0">
                  <c:v>39629</c:v>
                </c:pt>
                <c:pt idx="1">
                  <c:v>39994</c:v>
                </c:pt>
                <c:pt idx="2">
                  <c:v>40359</c:v>
                </c:pt>
                <c:pt idx="3">
                  <c:v>41182</c:v>
                </c:pt>
                <c:pt idx="4">
                  <c:v>41547</c:v>
                </c:pt>
                <c:pt idx="5">
                  <c:v>41912</c:v>
                </c:pt>
                <c:pt idx="6">
                  <c:v>42277</c:v>
                </c:pt>
                <c:pt idx="7">
                  <c:v>42643</c:v>
                </c:pt>
                <c:pt idx="8">
                  <c:v>43008</c:v>
                </c:pt>
                <c:pt idx="9">
                  <c:v>43373</c:v>
                </c:pt>
              </c:numCache>
            </c:numRef>
          </c:xVal>
          <c:yVal>
            <c:numRef>
              <c:f>'Appendix G-135 2018'!$E$12:$E$21</c:f>
              <c:numCache>
                <c:formatCode>General</c:formatCode>
                <c:ptCount val="10"/>
                <c:pt idx="0">
                  <c:v>2.1500415419644558</c:v>
                </c:pt>
                <c:pt idx="1">
                  <c:v>2.1889278022357863</c:v>
                </c:pt>
                <c:pt idx="2">
                  <c:v>2.2278140625071168</c:v>
                </c:pt>
                <c:pt idx="3">
                  <c:v>2.3154945890915131</c:v>
                </c:pt>
                <c:pt idx="4">
                  <c:v>2.3543808493628435</c:v>
                </c:pt>
                <c:pt idx="5">
                  <c:v>2.393267109634174</c:v>
                </c:pt>
                <c:pt idx="6">
                  <c:v>2.4321533699055036</c:v>
                </c:pt>
                <c:pt idx="7">
                  <c:v>2.4711461678762077</c:v>
                </c:pt>
                <c:pt idx="8">
                  <c:v>2.5100324281475381</c:v>
                </c:pt>
                <c:pt idx="9">
                  <c:v>2.5489186884188677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78-4480-8658-407E9361F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220416"/>
        <c:axId val="110222336"/>
      </c:scatterChart>
      <c:valAx>
        <c:axId val="110220416"/>
        <c:scaling>
          <c:orientation val="minMax"/>
          <c:max val="43500"/>
          <c:min val="39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Ended June 30, 2008, through September 30, 2018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[$-409]mmm\-yy;@" sourceLinked="0"/>
        <c:majorTickMark val="in"/>
        <c:minorTickMark val="none"/>
        <c:tickLblPos val="nextTo"/>
        <c:spPr>
          <a:ln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0222336"/>
        <c:crosses val="autoZero"/>
        <c:crossBetween val="midCat"/>
      </c:valAx>
      <c:valAx>
        <c:axId val="110222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 Cost per RTM, Natural Log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10220416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26</xdr:col>
      <xdr:colOff>472440</xdr:colOff>
      <xdr:row>31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4DA8FB-6F86-4501-AB75-F91239C00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7740" y="350520"/>
          <a:ext cx="7970520" cy="5090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495299</xdr:colOff>
      <xdr:row>5</xdr:row>
      <xdr:rowOff>169545</xdr:rowOff>
    </xdr:from>
    <xdr:to>
      <xdr:col>20</xdr:col>
      <xdr:colOff>561974</xdr:colOff>
      <xdr:row>32</xdr:row>
      <xdr:rowOff>112395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0</xdr:colOff>
      <xdr:row>44</xdr:row>
      <xdr:rowOff>0</xdr:rowOff>
    </xdr:from>
    <xdr:to>
      <xdr:col>22</xdr:col>
      <xdr:colOff>7620</xdr:colOff>
      <xdr:row>78</xdr:row>
      <xdr:rowOff>30480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1E660DF-EA7E-46D5-B257-CCD0036E0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7220" y="8084820"/>
          <a:ext cx="6880860" cy="624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10</xdr:col>
      <xdr:colOff>180975</xdr:colOff>
      <xdr:row>87</xdr:row>
      <xdr:rowOff>57150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B19EFC8-56B8-47A7-A48A-2BB2AF86A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429625"/>
          <a:ext cx="7410450" cy="824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22860</xdr:rowOff>
    </xdr:from>
    <xdr:to>
      <xdr:col>9</xdr:col>
      <xdr:colOff>419100</xdr:colOff>
      <xdr:row>118</xdr:row>
      <xdr:rowOff>121920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BA5DCD3F-6FBC-4DFD-AE14-7A74F6D0201F}"/>
            </a:ext>
          </a:extLst>
        </xdr:cNvPr>
        <xdr:cNvGrpSpPr/>
      </xdr:nvGrpSpPr>
      <xdr:grpSpPr>
        <a:xfrm>
          <a:off x="0" y="9982200"/>
          <a:ext cx="6454140" cy="9822180"/>
          <a:chOff x="0" y="9982200"/>
          <a:chExt cx="6454140" cy="9822180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E771B468-564B-4A6E-B2F3-3F3EBD3CAA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0005060"/>
            <a:ext cx="2360030" cy="97993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A833CDB6-53E0-4639-AED6-FDC0922151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71700" y="9982200"/>
            <a:ext cx="4282440" cy="97993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9</xdr:col>
      <xdr:colOff>0</xdr:colOff>
      <xdr:row>61</xdr:row>
      <xdr:rowOff>0</xdr:rowOff>
    </xdr:from>
    <xdr:to>
      <xdr:col>16</xdr:col>
      <xdr:colOff>7620</xdr:colOff>
      <xdr:row>119</xdr:row>
      <xdr:rowOff>99060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6CF2F3F5-5671-452D-92E0-1E89FFEAB4FD}"/>
            </a:ext>
          </a:extLst>
        </xdr:cNvPr>
        <xdr:cNvGrpSpPr/>
      </xdr:nvGrpSpPr>
      <xdr:grpSpPr>
        <a:xfrm>
          <a:off x="6035040" y="10126980"/>
          <a:ext cx="6088380" cy="9822180"/>
          <a:chOff x="6035040" y="10126980"/>
          <a:chExt cx="6088380" cy="9822180"/>
        </a:xfrm>
      </xdr:grpSpPr>
      <xdr:pic>
        <xdr:nvPicPr>
          <xdr:cNvPr id="28" name="Picture 27">
            <a:extLst>
              <a:ext uri="{FF2B5EF4-FFF2-40B4-BE49-F238E27FC236}">
                <a16:creationId xmlns:a16="http://schemas.microsoft.com/office/drawing/2014/main" id="{4994AB6F-C2A4-40B2-9298-9D9A3A7EE6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35040" y="10126980"/>
            <a:ext cx="2659573" cy="97993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AB97B5AB-5772-4D03-9F8F-769BC7A310B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641080" y="10149840"/>
            <a:ext cx="3482340" cy="97993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16</xdr:col>
      <xdr:colOff>175260</xdr:colOff>
      <xdr:row>60</xdr:row>
      <xdr:rowOff>160020</xdr:rowOff>
    </xdr:from>
    <xdr:to>
      <xdr:col>24</xdr:col>
      <xdr:colOff>396240</xdr:colOff>
      <xdr:row>119</xdr:row>
      <xdr:rowOff>68580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65E20895-68DA-4D4D-A9A2-AF906B2E91CD}"/>
            </a:ext>
          </a:extLst>
        </xdr:cNvPr>
        <xdr:cNvGrpSpPr/>
      </xdr:nvGrpSpPr>
      <xdr:grpSpPr>
        <a:xfrm>
          <a:off x="12291060" y="10119360"/>
          <a:ext cx="6743700" cy="9799320"/>
          <a:chOff x="12291060" y="10119360"/>
          <a:chExt cx="6743700" cy="9799320"/>
        </a:xfrm>
      </xdr:grpSpPr>
      <xdr:pic>
        <xdr:nvPicPr>
          <xdr:cNvPr id="29" name="Picture 28">
            <a:extLst>
              <a:ext uri="{FF2B5EF4-FFF2-40B4-BE49-F238E27FC236}">
                <a16:creationId xmlns:a16="http://schemas.microsoft.com/office/drawing/2014/main" id="{EC64D4CC-9109-4043-8273-D87F9F9829B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91060" y="10119360"/>
            <a:ext cx="2644140" cy="97993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76AD5A21-E6CF-4978-83CD-EE7B04D188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759940" y="10119360"/>
            <a:ext cx="4274820" cy="97993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320040</xdr:colOff>
      <xdr:row>34</xdr:row>
      <xdr:rowOff>160020</xdr:rowOff>
    </xdr:from>
    <xdr:to>
      <xdr:col>23</xdr:col>
      <xdr:colOff>304800</xdr:colOff>
      <xdr:row>66</xdr:row>
      <xdr:rowOff>76200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3086DE6A-C8BC-4E49-89B8-0578CF2AD0FE}"/>
            </a:ext>
          </a:extLst>
        </xdr:cNvPr>
        <xdr:cNvGrpSpPr/>
      </xdr:nvGrpSpPr>
      <xdr:grpSpPr>
        <a:xfrm>
          <a:off x="7871460" y="5859780"/>
          <a:ext cx="7338060" cy="5539740"/>
          <a:chOff x="7871460" y="5859780"/>
          <a:chExt cx="7338060" cy="5539740"/>
        </a:xfrm>
      </xdr:grpSpPr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BB5249B1-727C-4EB4-9E4B-F411957C87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1460" y="5859780"/>
            <a:ext cx="2514600" cy="55397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EBAE5E8D-47FF-484C-8D4B-D2992ACABA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01300" y="5859780"/>
            <a:ext cx="4808220" cy="55397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33</xdr:row>
      <xdr:rowOff>99060</xdr:rowOff>
    </xdr:from>
    <xdr:to>
      <xdr:col>11</xdr:col>
      <xdr:colOff>502920</xdr:colOff>
      <xdr:row>65</xdr:row>
      <xdr:rowOff>15240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5167D62-275A-4BBF-823B-04FFADA6762A}"/>
            </a:ext>
          </a:extLst>
        </xdr:cNvPr>
        <xdr:cNvGrpSpPr/>
      </xdr:nvGrpSpPr>
      <xdr:grpSpPr>
        <a:xfrm>
          <a:off x="0" y="5631180"/>
          <a:ext cx="7376160" cy="5539740"/>
          <a:chOff x="0" y="5631180"/>
          <a:chExt cx="7376160" cy="5539740"/>
        </a:xfrm>
      </xdr:grpSpPr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3626C362-A29A-47C8-BB62-C4FFE13F5B5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5631180"/>
            <a:ext cx="2292790" cy="55397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F6385591-AFDD-4652-B7DE-979D1F63AF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24100" y="5631180"/>
            <a:ext cx="5052060" cy="55397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77</xdr:row>
      <xdr:rowOff>0</xdr:rowOff>
    </xdr:from>
    <xdr:to>
      <xdr:col>7</xdr:col>
      <xdr:colOff>190500</xdr:colOff>
      <xdr:row>152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7BEDE85-76B6-43EF-8A7E-FFC7E668D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3837920"/>
          <a:ext cx="6400800" cy="1314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11</xdr:col>
      <xdr:colOff>190500</xdr:colOff>
      <xdr:row>154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2F251A-EDAD-4A51-9FD5-EA3DBB1F3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4668500"/>
          <a:ext cx="5715000" cy="14493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51</xdr:row>
      <xdr:rowOff>0</xdr:rowOff>
    </xdr:from>
    <xdr:to>
      <xdr:col>7</xdr:col>
      <xdr:colOff>198120</xdr:colOff>
      <xdr:row>101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1A6252-D2D2-4901-AD0C-67822D4D9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938260"/>
          <a:ext cx="5242560" cy="8770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30480</xdr:rowOff>
    </xdr:from>
    <xdr:to>
      <xdr:col>15</xdr:col>
      <xdr:colOff>205740</xdr:colOff>
      <xdr:row>23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847D270-BC60-4DB6-A047-96EB8A04C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1360" y="30480"/>
          <a:ext cx="5829300" cy="4213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8"/>
  <sheetViews>
    <sheetView showGridLines="0" tabSelected="1" workbookViewId="0">
      <selection activeCell="O3" sqref="O3"/>
    </sheetView>
  </sheetViews>
  <sheetFormatPr defaultColWidth="9.109375" defaultRowHeight="13.8" x14ac:dyDescent="0.25"/>
  <cols>
    <col min="1" max="1" width="2.5546875" style="9" customWidth="1"/>
    <col min="2" max="2" width="17.5546875" style="9" bestFit="1" customWidth="1"/>
    <col min="3" max="3" width="11.33203125" style="9" bestFit="1" customWidth="1"/>
    <col min="4" max="4" width="2.88671875" style="9" bestFit="1" customWidth="1"/>
    <col min="5" max="5" width="13.88671875" style="9" bestFit="1" customWidth="1"/>
    <col min="6" max="6" width="2.88671875" style="9" bestFit="1" customWidth="1"/>
    <col min="7" max="7" width="12" style="9" bestFit="1" customWidth="1"/>
    <col min="8" max="8" width="2.88671875" style="9" bestFit="1" customWidth="1"/>
    <col min="9" max="9" width="12.33203125" style="9" bestFit="1" customWidth="1"/>
    <col min="10" max="10" width="2.6640625" style="9" bestFit="1" customWidth="1"/>
    <col min="11" max="11" width="16.88671875" style="9" bestFit="1" customWidth="1"/>
    <col min="12" max="12" width="14.88671875" style="9" customWidth="1"/>
    <col min="13" max="13" width="3.33203125" style="9" customWidth="1"/>
    <col min="14" max="16384" width="9.109375" style="9"/>
  </cols>
  <sheetData>
    <row r="1" spans="2:13" x14ac:dyDescent="0.25">
      <c r="L1" s="10"/>
    </row>
    <row r="2" spans="2:13" x14ac:dyDescent="0.25">
      <c r="L2" s="10" t="s">
        <v>51</v>
      </c>
    </row>
    <row r="3" spans="2:13" x14ac:dyDescent="0.25">
      <c r="L3" s="10" t="s">
        <v>109</v>
      </c>
    </row>
    <row r="5" spans="2:13" x14ac:dyDescent="0.25">
      <c r="C5" s="13" t="s">
        <v>444</v>
      </c>
      <c r="D5" s="13"/>
      <c r="E5" s="13"/>
      <c r="F5" s="13"/>
      <c r="G5" s="13"/>
      <c r="H5" s="13"/>
      <c r="I5" s="13"/>
      <c r="J5" s="13"/>
      <c r="K5" s="13"/>
      <c r="L5" s="13"/>
    </row>
    <row r="8" spans="2:13" x14ac:dyDescent="0.25">
      <c r="C8" s="80" t="s">
        <v>78</v>
      </c>
      <c r="D8" s="80"/>
      <c r="E8" s="80" t="s">
        <v>79</v>
      </c>
      <c r="F8" s="80"/>
      <c r="G8" s="80" t="s">
        <v>80</v>
      </c>
      <c r="H8" s="80"/>
      <c r="I8" s="80" t="s">
        <v>81</v>
      </c>
      <c r="J8" s="80"/>
      <c r="K8" s="80" t="s">
        <v>82</v>
      </c>
      <c r="L8" s="80" t="s">
        <v>83</v>
      </c>
    </row>
    <row r="10" spans="2:13" x14ac:dyDescent="0.25">
      <c r="E10" s="10" t="s">
        <v>84</v>
      </c>
    </row>
    <row r="11" spans="2:13" x14ac:dyDescent="0.25">
      <c r="E11" s="10" t="s">
        <v>85</v>
      </c>
      <c r="G11" s="10" t="s">
        <v>86</v>
      </c>
      <c r="H11" s="10"/>
      <c r="I11" s="10" t="s">
        <v>87</v>
      </c>
      <c r="J11" s="10"/>
      <c r="K11" s="10"/>
      <c r="L11" s="10"/>
    </row>
    <row r="12" spans="2:13" x14ac:dyDescent="0.25">
      <c r="C12" s="9" t="s">
        <v>88</v>
      </c>
      <c r="E12" s="10" t="s">
        <v>445</v>
      </c>
      <c r="G12" s="10" t="s">
        <v>89</v>
      </c>
      <c r="H12" s="10"/>
      <c r="I12" s="10" t="s">
        <v>90</v>
      </c>
      <c r="J12" s="10"/>
      <c r="K12" s="10" t="s">
        <v>105</v>
      </c>
      <c r="L12" s="10" t="s">
        <v>91</v>
      </c>
    </row>
    <row r="13" spans="2:13" s="14" customFormat="1" x14ac:dyDescent="0.25">
      <c r="C13" s="84">
        <v>43373</v>
      </c>
      <c r="D13" s="78" t="s">
        <v>92</v>
      </c>
      <c r="E13" s="15" t="s">
        <v>446</v>
      </c>
      <c r="F13" s="14" t="s">
        <v>93</v>
      </c>
      <c r="G13" s="15" t="s">
        <v>94</v>
      </c>
      <c r="H13" s="15" t="s">
        <v>95</v>
      </c>
      <c r="I13" s="79">
        <v>43921</v>
      </c>
      <c r="J13" s="81" t="s">
        <v>96</v>
      </c>
      <c r="K13" s="15" t="s">
        <v>447</v>
      </c>
      <c r="L13" s="15" t="s">
        <v>97</v>
      </c>
      <c r="M13" s="14" t="s">
        <v>98</v>
      </c>
    </row>
    <row r="14" spans="2:13" x14ac:dyDescent="0.25">
      <c r="B14" s="10" t="s">
        <v>99</v>
      </c>
    </row>
    <row r="15" spans="2:13" x14ac:dyDescent="0.25">
      <c r="B15" s="10" t="s">
        <v>100</v>
      </c>
    </row>
    <row r="16" spans="2:13" x14ac:dyDescent="0.25">
      <c r="B16" s="10" t="s">
        <v>101</v>
      </c>
      <c r="C16" s="77">
        <f>'Appendix H-2-135 2018'!F29</f>
        <v>3.3236853719151447</v>
      </c>
      <c r="D16" s="77"/>
      <c r="E16" s="9">
        <v>0</v>
      </c>
      <c r="G16" s="9">
        <v>0</v>
      </c>
      <c r="I16" s="77">
        <f>C16</f>
        <v>3.3236853719151447</v>
      </c>
      <c r="J16" s="77"/>
      <c r="K16" s="77">
        <v>3.3092999999999999</v>
      </c>
      <c r="L16" s="17">
        <f>I16/K16-1</f>
        <v>4.3469531064408429E-3</v>
      </c>
    </row>
    <row r="17" spans="2:12" x14ac:dyDescent="0.25">
      <c r="B17" s="15" t="s">
        <v>54</v>
      </c>
      <c r="C17" s="76">
        <f>'Appendix H-135 2018'!F27-'Appendix H-2-135 2018'!F29</f>
        <v>14.366489121612902</v>
      </c>
      <c r="D17" s="76"/>
      <c r="E17" s="17">
        <f>'Appendix G-135 2018'!H12</f>
        <v>3.965222716282657E-2</v>
      </c>
      <c r="F17" s="17"/>
      <c r="G17" s="17">
        <f>(1+E17)*(1+(E17*1))-1</f>
        <v>8.0876753444625527E-2</v>
      </c>
      <c r="H17" s="17"/>
      <c r="I17" s="76">
        <f>C17*(G17+1)</f>
        <v>15.528404120166483</v>
      </c>
      <c r="J17" s="76"/>
      <c r="K17" s="76">
        <v>14.617000000000001</v>
      </c>
      <c r="L17" s="83">
        <f>I17/K17-1</f>
        <v>6.2352337700381844E-2</v>
      </c>
    </row>
    <row r="18" spans="2:12" x14ac:dyDescent="0.25">
      <c r="B18" s="10" t="s">
        <v>28</v>
      </c>
      <c r="C18" s="77">
        <f>SUM(C16:C17)</f>
        <v>17.690174493528048</v>
      </c>
      <c r="D18" s="77"/>
      <c r="I18" s="77">
        <f>SUM(I16:I17)</f>
        <v>18.852089492081628</v>
      </c>
      <c r="J18" s="77"/>
      <c r="K18" s="77">
        <f>SUM(K16:K17)</f>
        <v>17.926300000000001</v>
      </c>
      <c r="L18" s="17">
        <f>I18/K18-1</f>
        <v>5.1644203883770112E-2</v>
      </c>
    </row>
    <row r="21" spans="2:12" x14ac:dyDescent="0.25">
      <c r="B21" s="116" t="s">
        <v>451</v>
      </c>
      <c r="C21" s="75"/>
      <c r="D21" s="75"/>
      <c r="E21" s="75"/>
      <c r="F21" s="75"/>
      <c r="G21" s="75"/>
      <c r="H21" s="75"/>
      <c r="I21" s="75"/>
      <c r="J21" s="75"/>
      <c r="K21" s="75"/>
    </row>
    <row r="22" spans="2:12" x14ac:dyDescent="0.25">
      <c r="B22" s="9" t="s">
        <v>452</v>
      </c>
    </row>
    <row r="23" spans="2:12" x14ac:dyDescent="0.25">
      <c r="B23" s="9" t="s">
        <v>104</v>
      </c>
    </row>
    <row r="24" spans="2:12" x14ac:dyDescent="0.25">
      <c r="B24" s="9" t="s">
        <v>450</v>
      </c>
    </row>
    <row r="25" spans="2:12" x14ac:dyDescent="0.25">
      <c r="B25" s="9" t="s">
        <v>386</v>
      </c>
    </row>
    <row r="26" spans="2:12" x14ac:dyDescent="0.25">
      <c r="B26" s="9" t="s">
        <v>453</v>
      </c>
    </row>
    <row r="27" spans="2:12" x14ac:dyDescent="0.25">
      <c r="B27" s="9" t="s">
        <v>102</v>
      </c>
    </row>
    <row r="28" spans="2:12" x14ac:dyDescent="0.25">
      <c r="B28" s="9" t="s">
        <v>103</v>
      </c>
    </row>
  </sheetData>
  <printOptions horizontalCentered="1"/>
  <pageMargins left="0.7" right="0.7" top="0.75" bottom="0.75" header="0.3" footer="0.3"/>
  <pageSetup scale="81" orientation="portrait" verticalDpi="598" r:id="rId1"/>
  <ignoredErrors>
    <ignoredError sqref="C8:L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B4" sqref="B4:B8"/>
    </sheetView>
  </sheetViews>
  <sheetFormatPr defaultRowHeight="14.4" x14ac:dyDescent="0.3"/>
  <sheetData>
    <row r="1" spans="1:9" x14ac:dyDescent="0.3">
      <c r="A1" t="s">
        <v>383</v>
      </c>
    </row>
    <row r="2" spans="1:9" ht="15" thickBot="1" x14ac:dyDescent="0.35"/>
    <row r="3" spans="1:9" x14ac:dyDescent="0.3">
      <c r="A3" s="104" t="s">
        <v>276</v>
      </c>
      <c r="B3" s="104"/>
    </row>
    <row r="4" spans="1:9" x14ac:dyDescent="0.3">
      <c r="A4" s="102" t="s">
        <v>277</v>
      </c>
      <c r="B4" s="102">
        <v>0.84023846228241172</v>
      </c>
    </row>
    <row r="5" spans="1:9" x14ac:dyDescent="0.3">
      <c r="A5" s="102" t="s">
        <v>278</v>
      </c>
      <c r="B5" s="102">
        <v>0.70600067349871187</v>
      </c>
    </row>
    <row r="6" spans="1:9" x14ac:dyDescent="0.3">
      <c r="A6" s="102" t="s">
        <v>279</v>
      </c>
      <c r="B6" s="102">
        <v>0.66925075768605091</v>
      </c>
    </row>
    <row r="7" spans="1:9" x14ac:dyDescent="0.3">
      <c r="A7" s="102" t="s">
        <v>280</v>
      </c>
      <c r="B7" s="102">
        <v>9.3985023502230175E-2</v>
      </c>
    </row>
    <row r="8" spans="1:9" ht="15" thickBot="1" x14ac:dyDescent="0.35">
      <c r="A8" s="103" t="s">
        <v>281</v>
      </c>
      <c r="B8" s="103">
        <v>10</v>
      </c>
    </row>
    <row r="10" spans="1:9" ht="15" thickBot="1" x14ac:dyDescent="0.35">
      <c r="A10" t="s">
        <v>58</v>
      </c>
    </row>
    <row r="11" spans="1:9" x14ac:dyDescent="0.3">
      <c r="A11" s="181"/>
      <c r="B11" s="181" t="s">
        <v>62</v>
      </c>
      <c r="C11" s="181" t="s">
        <v>63</v>
      </c>
      <c r="D11" s="181" t="s">
        <v>64</v>
      </c>
      <c r="E11" s="181" t="s">
        <v>65</v>
      </c>
      <c r="F11" s="181" t="s">
        <v>66</v>
      </c>
    </row>
    <row r="12" spans="1:9" x14ac:dyDescent="0.3">
      <c r="A12" s="102" t="s">
        <v>59</v>
      </c>
      <c r="B12" s="102">
        <v>1</v>
      </c>
      <c r="C12" s="102">
        <v>0.16969383926443177</v>
      </c>
      <c r="D12" s="102">
        <v>0.16969383926443177</v>
      </c>
      <c r="E12" s="102">
        <v>19.21094668890321</v>
      </c>
      <c r="F12" s="102">
        <v>2.3392759498890151E-3</v>
      </c>
    </row>
    <row r="13" spans="1:9" x14ac:dyDescent="0.3">
      <c r="A13" s="102" t="s">
        <v>60</v>
      </c>
      <c r="B13" s="102">
        <v>8</v>
      </c>
      <c r="C13" s="102">
        <v>7.0665477141718072E-2</v>
      </c>
      <c r="D13" s="102">
        <v>8.833184642714759E-3</v>
      </c>
      <c r="E13" s="102"/>
      <c r="F13" s="102"/>
    </row>
    <row r="14" spans="1:9" ht="15" thickBot="1" x14ac:dyDescent="0.35">
      <c r="A14" s="103" t="s">
        <v>28</v>
      </c>
      <c r="B14" s="103">
        <v>9</v>
      </c>
      <c r="C14" s="103">
        <v>0.24035931640614983</v>
      </c>
      <c r="D14" s="103"/>
      <c r="E14" s="103"/>
      <c r="F14" s="103"/>
    </row>
    <row r="15" spans="1:9" ht="15" thickBot="1" x14ac:dyDescent="0.35"/>
    <row r="16" spans="1:9" x14ac:dyDescent="0.3">
      <c r="A16" s="181"/>
      <c r="B16" s="181" t="s">
        <v>67</v>
      </c>
      <c r="C16" s="181" t="s">
        <v>280</v>
      </c>
      <c r="D16" s="181" t="s">
        <v>141</v>
      </c>
      <c r="E16" s="181" t="s">
        <v>68</v>
      </c>
      <c r="F16" s="181" t="s">
        <v>69</v>
      </c>
      <c r="G16" s="181" t="s">
        <v>70</v>
      </c>
      <c r="H16" s="181" t="s">
        <v>384</v>
      </c>
      <c r="I16" s="181" t="s">
        <v>385</v>
      </c>
    </row>
    <row r="17" spans="1:9" x14ac:dyDescent="0.3">
      <c r="A17" s="102" t="s">
        <v>61</v>
      </c>
      <c r="B17" s="102">
        <v>-2.0719409465082692</v>
      </c>
      <c r="C17" s="102">
        <v>1.0114175773492218</v>
      </c>
      <c r="D17" s="102">
        <v>-2.0485514518528785</v>
      </c>
      <c r="E17" s="102">
        <v>7.4675935577638214E-2</v>
      </c>
      <c r="F17" s="102">
        <v>-4.4042740622937551</v>
      </c>
      <c r="G17" s="102">
        <v>0.26039216927721665</v>
      </c>
      <c r="H17" s="102">
        <v>-4.4042740622937551</v>
      </c>
      <c r="I17" s="102">
        <v>0.26039216927721665</v>
      </c>
    </row>
    <row r="18" spans="1:9" ht="15" thickBot="1" x14ac:dyDescent="0.35">
      <c r="A18" s="103" t="s">
        <v>71</v>
      </c>
      <c r="B18" s="103">
        <v>1.0653769937350742E-4</v>
      </c>
      <c r="C18" s="103">
        <v>2.4306863983901103E-5</v>
      </c>
      <c r="D18" s="103">
        <v>4.3830293963083582</v>
      </c>
      <c r="E18" s="103">
        <v>2.3392759498890151E-3</v>
      </c>
      <c r="F18" s="103">
        <v>5.048597051278624E-5</v>
      </c>
      <c r="G18" s="103">
        <v>1.6258942823422861E-4</v>
      </c>
      <c r="H18" s="103">
        <v>5.048597051278624E-5</v>
      </c>
      <c r="I18" s="103">
        <v>1.6258942823422861E-4</v>
      </c>
    </row>
    <row r="22" spans="1:9" x14ac:dyDescent="0.3">
      <c r="A22" t="s">
        <v>282</v>
      </c>
    </row>
    <row r="23" spans="1:9" ht="15" thickBot="1" x14ac:dyDescent="0.35"/>
    <row r="24" spans="1:9" x14ac:dyDescent="0.3">
      <c r="A24" s="181" t="s">
        <v>283</v>
      </c>
      <c r="B24" s="181" t="s">
        <v>72</v>
      </c>
      <c r="C24" s="181" t="s">
        <v>73</v>
      </c>
    </row>
    <row r="25" spans="1:9" x14ac:dyDescent="0.3">
      <c r="A25" s="102">
        <v>1</v>
      </c>
      <c r="B25" s="102">
        <v>2.1500415419644558</v>
      </c>
      <c r="C25" s="102">
        <v>1.1590399446375521E-2</v>
      </c>
    </row>
    <row r="26" spans="1:9" x14ac:dyDescent="0.3">
      <c r="A26" s="102">
        <v>2</v>
      </c>
      <c r="B26" s="102">
        <v>2.1889278022357863</v>
      </c>
      <c r="C26" s="102">
        <v>7.4500575557065574E-2</v>
      </c>
    </row>
    <row r="27" spans="1:9" x14ac:dyDescent="0.3">
      <c r="A27" s="102">
        <v>3</v>
      </c>
      <c r="B27" s="102">
        <v>2.2278140625071168</v>
      </c>
      <c r="C27" s="102">
        <v>-1.3546653896257421E-2</v>
      </c>
    </row>
    <row r="28" spans="1:9" x14ac:dyDescent="0.3">
      <c r="A28" s="102">
        <v>4</v>
      </c>
      <c r="B28" s="102">
        <v>2.3154945890915131</v>
      </c>
      <c r="C28" s="102">
        <v>3.741109971510781E-3</v>
      </c>
    </row>
    <row r="29" spans="1:9" x14ac:dyDescent="0.3">
      <c r="A29" s="102">
        <v>5</v>
      </c>
      <c r="B29" s="102">
        <v>2.3543808493628435</v>
      </c>
      <c r="C29" s="102">
        <v>1.6407397203734853E-3</v>
      </c>
    </row>
    <row r="30" spans="1:9" x14ac:dyDescent="0.3">
      <c r="A30" s="102">
        <v>6</v>
      </c>
      <c r="B30" s="102">
        <v>2.393267109634174</v>
      </c>
      <c r="C30" s="102">
        <v>-3.3876442818676189E-2</v>
      </c>
    </row>
    <row r="31" spans="1:9" x14ac:dyDescent="0.3">
      <c r="A31" s="102">
        <v>7</v>
      </c>
      <c r="B31" s="102">
        <v>2.4321533699055036</v>
      </c>
      <c r="C31" s="102">
        <v>-0.16056371061397723</v>
      </c>
    </row>
    <row r="32" spans="1:9" x14ac:dyDescent="0.3">
      <c r="A32" s="102">
        <v>8</v>
      </c>
      <c r="B32" s="102">
        <v>2.4711461678762077</v>
      </c>
      <c r="C32" s="102">
        <v>-0.1101883985573866</v>
      </c>
    </row>
    <row r="33" spans="1:3" x14ac:dyDescent="0.3">
      <c r="A33" s="102">
        <v>9</v>
      </c>
      <c r="B33" s="102">
        <v>2.5100324281475381</v>
      </c>
      <c r="C33" s="102">
        <v>0.1107227193690048</v>
      </c>
    </row>
    <row r="34" spans="1:3" ht="15" thickBot="1" x14ac:dyDescent="0.35">
      <c r="A34" s="103">
        <v>10</v>
      </c>
      <c r="B34" s="103">
        <v>2.5489186884188677</v>
      </c>
      <c r="C34" s="103">
        <v>0.11597966182197039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tabSelected="1" topLeftCell="A27" workbookViewId="0">
      <selection activeCell="O3" sqref="O3"/>
    </sheetView>
  </sheetViews>
  <sheetFormatPr defaultColWidth="9.109375" defaultRowHeight="14.4" x14ac:dyDescent="0.3"/>
  <cols>
    <col min="1" max="1" width="2.5546875" style="85" customWidth="1"/>
    <col min="2" max="2" width="15.6640625" style="85" customWidth="1"/>
    <col min="3" max="3" width="12.6640625" style="85" bestFit="1" customWidth="1"/>
    <col min="4" max="4" width="12.44140625" style="85" bestFit="1" customWidth="1"/>
    <col min="5" max="7" width="12.6640625" style="85" customWidth="1"/>
    <col min="8" max="8" width="11.109375" style="85" customWidth="1"/>
    <col min="9" max="16384" width="9.109375" style="85"/>
  </cols>
  <sheetData>
    <row r="1" spans="1:21" x14ac:dyDescent="0.3">
      <c r="A1" s="60"/>
      <c r="B1" s="60"/>
      <c r="C1" s="60"/>
      <c r="D1" s="60"/>
      <c r="E1" s="60"/>
      <c r="F1" s="60"/>
      <c r="G1" s="60"/>
      <c r="H1" s="66"/>
      <c r="I1" s="60"/>
      <c r="J1" s="66"/>
      <c r="U1" s="66"/>
    </row>
    <row r="2" spans="1:21" x14ac:dyDescent="0.3">
      <c r="A2" s="60"/>
      <c r="B2" s="60"/>
      <c r="C2" s="60"/>
      <c r="D2" s="60"/>
      <c r="E2" s="60"/>
      <c r="F2" s="60"/>
      <c r="G2" s="60"/>
      <c r="H2" s="66"/>
      <c r="I2" s="60"/>
      <c r="J2" s="66" t="s">
        <v>51</v>
      </c>
      <c r="U2" s="66" t="s">
        <v>51</v>
      </c>
    </row>
    <row r="3" spans="1:21" x14ac:dyDescent="0.3">
      <c r="A3" s="60"/>
      <c r="B3" s="60"/>
      <c r="C3" s="60"/>
      <c r="D3" s="60"/>
      <c r="E3" s="60"/>
      <c r="F3" s="60"/>
      <c r="G3" s="60"/>
      <c r="H3" s="66"/>
      <c r="I3" s="60"/>
      <c r="J3" s="66" t="s">
        <v>156</v>
      </c>
      <c r="U3" s="66" t="s">
        <v>156</v>
      </c>
    </row>
    <row r="4" spans="1:21" x14ac:dyDescent="0.3">
      <c r="A4" s="60"/>
      <c r="B4" s="196" t="s">
        <v>454</v>
      </c>
      <c r="C4" s="196"/>
      <c r="D4" s="196"/>
      <c r="E4" s="196"/>
      <c r="F4" s="196"/>
      <c r="G4" s="196"/>
      <c r="H4" s="196"/>
      <c r="I4" s="60"/>
      <c r="J4" s="67" t="s">
        <v>74</v>
      </c>
      <c r="U4" s="67" t="s">
        <v>75</v>
      </c>
    </row>
    <row r="5" spans="1:21" x14ac:dyDescent="0.3">
      <c r="A5" s="60"/>
      <c r="B5" s="60"/>
      <c r="C5" s="60"/>
      <c r="D5" s="60"/>
      <c r="E5" s="66"/>
      <c r="F5" s="60"/>
      <c r="G5" s="60"/>
      <c r="H5" s="60"/>
      <c r="I5" s="60"/>
      <c r="J5" s="60"/>
    </row>
    <row r="6" spans="1:21" x14ac:dyDescent="0.3">
      <c r="A6" s="60"/>
      <c r="B6" s="60"/>
      <c r="C6" s="60"/>
      <c r="D6" s="60"/>
      <c r="E6" s="66"/>
      <c r="F6" s="60"/>
      <c r="G6" s="60"/>
      <c r="H6" s="60"/>
      <c r="I6" s="60"/>
      <c r="J6" s="60"/>
    </row>
    <row r="7" spans="1:21" x14ac:dyDescent="0.3">
      <c r="A7" s="60"/>
      <c r="B7" s="60"/>
      <c r="C7" s="60"/>
      <c r="D7" s="66" t="s">
        <v>56</v>
      </c>
      <c r="E7" s="60"/>
      <c r="F7" s="60"/>
      <c r="G7" s="60"/>
      <c r="H7" s="60"/>
      <c r="I7" s="60"/>
      <c r="J7" s="60"/>
    </row>
    <row r="8" spans="1:21" x14ac:dyDescent="0.3">
      <c r="A8" s="60"/>
      <c r="B8" s="60"/>
      <c r="C8" s="66"/>
      <c r="D8" s="66" t="s">
        <v>57</v>
      </c>
      <c r="E8" s="60"/>
      <c r="F8" s="60"/>
      <c r="G8" s="60"/>
      <c r="H8" s="60"/>
      <c r="I8" s="60"/>
      <c r="J8" s="60"/>
    </row>
    <row r="9" spans="1:21" x14ac:dyDescent="0.3">
      <c r="A9" s="60"/>
      <c r="B9" s="66"/>
      <c r="C9" s="66" t="s">
        <v>53</v>
      </c>
      <c r="D9" s="66" t="s">
        <v>53</v>
      </c>
      <c r="E9" s="60"/>
      <c r="F9" s="60"/>
      <c r="G9" s="60"/>
      <c r="H9" s="66" t="s">
        <v>108</v>
      </c>
      <c r="I9" s="60"/>
      <c r="J9" s="60"/>
    </row>
    <row r="10" spans="1:21" x14ac:dyDescent="0.3">
      <c r="A10" s="60"/>
      <c r="B10" s="68" t="s">
        <v>458</v>
      </c>
      <c r="C10" s="66" t="s">
        <v>54</v>
      </c>
      <c r="D10" s="66" t="s">
        <v>54</v>
      </c>
      <c r="E10" s="60"/>
      <c r="F10" s="60"/>
      <c r="G10" s="60"/>
      <c r="H10" s="66" t="s">
        <v>76</v>
      </c>
      <c r="I10" s="60"/>
      <c r="J10" s="60"/>
    </row>
    <row r="11" spans="1:21" x14ac:dyDescent="0.3">
      <c r="A11" s="60"/>
      <c r="B11" s="69" t="s">
        <v>459</v>
      </c>
      <c r="C11" s="70" t="s">
        <v>55</v>
      </c>
      <c r="D11" s="70" t="s">
        <v>55</v>
      </c>
      <c r="E11" s="110" t="s">
        <v>72</v>
      </c>
      <c r="F11" s="110" t="s">
        <v>73</v>
      </c>
      <c r="G11" s="70" t="s">
        <v>107</v>
      </c>
      <c r="H11" s="70" t="s">
        <v>77</v>
      </c>
      <c r="I11" s="60"/>
      <c r="J11" s="60"/>
    </row>
    <row r="12" spans="1:21" x14ac:dyDescent="0.3">
      <c r="A12" s="60"/>
      <c r="B12" s="71">
        <v>39629</v>
      </c>
      <c r="C12" s="72">
        <v>8.6852999999999998</v>
      </c>
      <c r="D12" s="73">
        <f>LN(C12)</f>
        <v>2.1616319414108314</v>
      </c>
      <c r="E12" s="108">
        <v>2.1500415419644558</v>
      </c>
      <c r="F12" s="108">
        <v>1.1590399446375521E-2</v>
      </c>
      <c r="G12" s="189">
        <f t="shared" ref="G12:G21" si="0">EXP(E12)</f>
        <v>8.5852150364679858</v>
      </c>
      <c r="H12" s="74">
        <f>G13/G12-1</f>
        <v>3.965222716282657E-2</v>
      </c>
      <c r="I12" s="60"/>
      <c r="J12" s="60"/>
    </row>
    <row r="13" spans="1:21" x14ac:dyDescent="0.3">
      <c r="A13" s="60"/>
      <c r="B13" s="71">
        <v>39994</v>
      </c>
      <c r="C13" s="72">
        <v>9.6159999999999997</v>
      </c>
      <c r="D13" s="73">
        <f t="shared" ref="D13:D21" si="1">LN(C13)</f>
        <v>2.2634283777928519</v>
      </c>
      <c r="E13" s="108">
        <v>2.1889278022357863</v>
      </c>
      <c r="F13" s="108">
        <v>7.4500575557065574E-2</v>
      </c>
      <c r="G13" s="189">
        <f t="shared" si="0"/>
        <v>8.9256379333357287</v>
      </c>
      <c r="H13" s="60"/>
      <c r="I13" s="60"/>
      <c r="J13" s="60"/>
    </row>
    <row r="14" spans="1:21" x14ac:dyDescent="0.3">
      <c r="A14" s="60"/>
      <c r="B14" s="71">
        <v>40359</v>
      </c>
      <c r="C14" s="72">
        <v>9.1547000000000001</v>
      </c>
      <c r="D14" s="73">
        <f t="shared" si="1"/>
        <v>2.2142674086108594</v>
      </c>
      <c r="E14" s="108">
        <v>2.2278140625071168</v>
      </c>
      <c r="F14" s="108">
        <v>-1.3546653896257421E-2</v>
      </c>
      <c r="G14" s="189">
        <f t="shared" si="0"/>
        <v>9.2795593562415011</v>
      </c>
      <c r="H14" s="60"/>
      <c r="I14" s="60"/>
      <c r="J14" s="60"/>
    </row>
    <row r="15" spans="1:21" x14ac:dyDescent="0.3">
      <c r="A15" s="60"/>
      <c r="B15" s="71">
        <v>41182</v>
      </c>
      <c r="C15" s="72">
        <v>10.167899999999999</v>
      </c>
      <c r="D15" s="73">
        <f t="shared" si="1"/>
        <v>2.3192356990630238</v>
      </c>
      <c r="E15" s="108">
        <v>2.3154945890915131</v>
      </c>
      <c r="F15" s="108">
        <v>3.741109971510781E-3</v>
      </c>
      <c r="G15" s="189">
        <f t="shared" si="0"/>
        <v>10.129931833746582</v>
      </c>
      <c r="H15" s="60"/>
      <c r="I15" s="60"/>
      <c r="J15" s="60"/>
    </row>
    <row r="16" spans="1:21" x14ac:dyDescent="0.3">
      <c r="A16" s="60"/>
      <c r="B16" s="71">
        <v>41547</v>
      </c>
      <c r="C16" s="72">
        <v>10.5489</v>
      </c>
      <c r="D16" s="73">
        <f t="shared" si="1"/>
        <v>2.356021589083217</v>
      </c>
      <c r="E16" s="108">
        <v>2.3543808493628435</v>
      </c>
      <c r="F16" s="108">
        <v>1.6407397203734853E-3</v>
      </c>
      <c r="G16" s="189">
        <f t="shared" si="0"/>
        <v>10.531606191962251</v>
      </c>
      <c r="H16" s="60"/>
      <c r="I16" s="60"/>
      <c r="J16" s="60"/>
    </row>
    <row r="17" spans="1:10" x14ac:dyDescent="0.3">
      <c r="A17" s="60"/>
      <c r="B17" s="71">
        <v>41912</v>
      </c>
      <c r="C17" s="72">
        <v>10.5845</v>
      </c>
      <c r="D17" s="73">
        <f t="shared" si="1"/>
        <v>2.3593906668154978</v>
      </c>
      <c r="E17" s="108">
        <v>2.393267109634174</v>
      </c>
      <c r="F17" s="108">
        <v>-3.3876442818676189E-2</v>
      </c>
      <c r="G17" s="189">
        <f t="shared" si="0"/>
        <v>10.949207833075372</v>
      </c>
      <c r="H17" s="60"/>
      <c r="I17" s="60"/>
      <c r="J17" s="60"/>
    </row>
    <row r="18" spans="1:10" x14ac:dyDescent="0.3">
      <c r="A18" s="60"/>
      <c r="B18" s="71">
        <v>42277</v>
      </c>
      <c r="C18" s="72">
        <v>9.6948000000000008</v>
      </c>
      <c r="D18" s="73">
        <f t="shared" si="1"/>
        <v>2.2715896592915263</v>
      </c>
      <c r="E18" s="108">
        <v>2.4321533699055036</v>
      </c>
      <c r="F18" s="108">
        <v>-0.16056371061397723</v>
      </c>
      <c r="G18" s="189">
        <f t="shared" si="0"/>
        <v>11.383368309325467</v>
      </c>
      <c r="H18" s="60"/>
      <c r="I18" s="60"/>
      <c r="J18" s="60"/>
    </row>
    <row r="19" spans="1:10" x14ac:dyDescent="0.3">
      <c r="A19" s="60"/>
      <c r="B19" s="71">
        <v>42643</v>
      </c>
      <c r="C19" s="72">
        <v>10.601100000000001</v>
      </c>
      <c r="D19" s="73">
        <f t="shared" si="1"/>
        <v>2.3609577693188211</v>
      </c>
      <c r="E19" s="108">
        <v>2.4711461678762077</v>
      </c>
      <c r="F19" s="108">
        <v>-0.1101883985573866</v>
      </c>
      <c r="G19" s="189">
        <f t="shared" si="0"/>
        <v>11.836005128992573</v>
      </c>
      <c r="H19" s="60"/>
      <c r="I19" s="60"/>
      <c r="J19" s="60"/>
    </row>
    <row r="20" spans="1:10" x14ac:dyDescent="0.3">
      <c r="A20" s="60"/>
      <c r="B20" s="71">
        <v>43008</v>
      </c>
      <c r="C20" s="72">
        <v>13.7461</v>
      </c>
      <c r="D20" s="73">
        <f t="shared" si="1"/>
        <v>2.6207551475165429</v>
      </c>
      <c r="E20" s="108">
        <v>2.5100324281475381</v>
      </c>
      <c r="F20" s="108">
        <v>0.1107227193690048</v>
      </c>
      <c r="G20" s="189">
        <f t="shared" si="0"/>
        <v>12.305329093067769</v>
      </c>
      <c r="H20" s="60"/>
      <c r="I20" s="60"/>
      <c r="J20" s="60"/>
    </row>
    <row r="21" spans="1:10" ht="15" thickBot="1" x14ac:dyDescent="0.35">
      <c r="A21" s="60"/>
      <c r="B21" s="124">
        <v>43373</v>
      </c>
      <c r="C21" s="125">
        <f>'Appendix H-135 2018'!F27-'Appendix H-2-135 2018'!F29</f>
        <v>14.366489121612902</v>
      </c>
      <c r="D21" s="126">
        <f t="shared" si="1"/>
        <v>2.6648983502408381</v>
      </c>
      <c r="E21" s="109">
        <v>2.5489186884188677</v>
      </c>
      <c r="F21" s="109">
        <v>0.11597966182197039</v>
      </c>
      <c r="G21" s="190">
        <f t="shared" si="0"/>
        <v>12.793262797579422</v>
      </c>
      <c r="H21" s="60"/>
      <c r="I21" s="60"/>
      <c r="J21" s="60"/>
    </row>
    <row r="22" spans="1:10" x14ac:dyDescent="0.3">
      <c r="A22" s="60"/>
      <c r="B22" s="60"/>
      <c r="C22" s="60"/>
      <c r="D22" s="60"/>
      <c r="E22" s="60"/>
      <c r="F22" s="60"/>
      <c r="G22" s="60"/>
      <c r="H22" s="60"/>
      <c r="I22" s="60"/>
      <c r="J22" s="60"/>
    </row>
    <row r="23" spans="1:10" x14ac:dyDescent="0.3">
      <c r="A23" s="60"/>
      <c r="B23" s="60"/>
      <c r="C23" s="60"/>
      <c r="D23" s="60"/>
      <c r="E23" s="60"/>
      <c r="F23" s="60"/>
      <c r="G23" s="60"/>
      <c r="H23" s="60"/>
      <c r="I23" s="60"/>
      <c r="J23" s="60"/>
    </row>
    <row r="24" spans="1:10" x14ac:dyDescent="0.3">
      <c r="A24" s="60"/>
      <c r="B24" s="60" t="s">
        <v>58</v>
      </c>
      <c r="C24" s="60"/>
      <c r="D24" s="60"/>
      <c r="E24" s="60"/>
      <c r="F24" s="60"/>
      <c r="G24" s="60"/>
      <c r="H24" s="60"/>
      <c r="I24" s="60"/>
      <c r="J24" s="60"/>
    </row>
    <row r="25" spans="1:10" x14ac:dyDescent="0.3">
      <c r="A25" s="60"/>
      <c r="B25" s="107"/>
      <c r="C25" s="110" t="s">
        <v>62</v>
      </c>
      <c r="D25" s="110" t="s">
        <v>63</v>
      </c>
      <c r="E25" s="110" t="s">
        <v>64</v>
      </c>
      <c r="F25" s="110" t="s">
        <v>65</v>
      </c>
      <c r="G25" s="110" t="s">
        <v>66</v>
      </c>
      <c r="H25" s="60"/>
      <c r="I25" s="60"/>
      <c r="J25" s="60"/>
    </row>
    <row r="26" spans="1:10" x14ac:dyDescent="0.3">
      <c r="A26" s="60"/>
      <c r="B26" s="108" t="s">
        <v>59</v>
      </c>
      <c r="C26" s="108">
        <v>1</v>
      </c>
      <c r="D26" s="108">
        <v>0.16969383926443177</v>
      </c>
      <c r="E26" s="108">
        <v>0.16969383926443177</v>
      </c>
      <c r="F26" s="108">
        <v>19.21094668890321</v>
      </c>
      <c r="G26" s="108">
        <v>2.3392759498890151E-3</v>
      </c>
      <c r="H26" s="60"/>
      <c r="I26" s="60"/>
      <c r="J26" s="60"/>
    </row>
    <row r="27" spans="1:10" x14ac:dyDescent="0.3">
      <c r="A27" s="60"/>
      <c r="B27" s="108" t="s">
        <v>60</v>
      </c>
      <c r="C27" s="108">
        <v>8</v>
      </c>
      <c r="D27" s="108">
        <v>7.0665477141718072E-2</v>
      </c>
      <c r="E27" s="108">
        <v>8.833184642714759E-3</v>
      </c>
      <c r="F27" s="108"/>
      <c r="G27" s="108"/>
      <c r="H27" s="60"/>
      <c r="I27" s="60"/>
      <c r="J27" s="60"/>
    </row>
    <row r="28" spans="1:10" ht="15" thickBot="1" x14ac:dyDescent="0.35">
      <c r="A28" s="60"/>
      <c r="B28" s="109" t="s">
        <v>28</v>
      </c>
      <c r="C28" s="109">
        <v>9</v>
      </c>
      <c r="D28" s="109">
        <v>0.24035931640614983</v>
      </c>
      <c r="E28" s="109"/>
      <c r="F28" s="109"/>
      <c r="G28" s="109"/>
      <c r="H28" s="60"/>
      <c r="I28" s="60"/>
      <c r="J28" s="60"/>
    </row>
    <row r="29" spans="1:10" x14ac:dyDescent="0.3">
      <c r="A29" s="60"/>
      <c r="B29" s="60"/>
      <c r="C29" s="60"/>
      <c r="D29" s="60"/>
      <c r="E29" s="60"/>
      <c r="F29" s="60"/>
      <c r="G29" s="60"/>
      <c r="H29" s="60"/>
      <c r="I29" s="60"/>
      <c r="J29" s="60"/>
    </row>
    <row r="30" spans="1:10" x14ac:dyDescent="0.3">
      <c r="A30" s="60"/>
      <c r="B30" s="107"/>
      <c r="C30" s="110" t="s">
        <v>67</v>
      </c>
      <c r="D30" s="110" t="s">
        <v>162</v>
      </c>
      <c r="E30" s="110" t="s">
        <v>141</v>
      </c>
      <c r="F30" s="110" t="s">
        <v>68</v>
      </c>
      <c r="G30" s="110" t="s">
        <v>69</v>
      </c>
      <c r="H30" s="110" t="s">
        <v>70</v>
      </c>
      <c r="I30" s="60"/>
      <c r="J30" s="60"/>
    </row>
    <row r="31" spans="1:10" x14ac:dyDescent="0.3">
      <c r="A31" s="60"/>
      <c r="B31" s="108" t="s">
        <v>61</v>
      </c>
      <c r="C31" s="108">
        <v>-2.0719409465082692</v>
      </c>
      <c r="D31" s="108">
        <v>1.0114175773492218</v>
      </c>
      <c r="E31" s="108">
        <v>-2.0485514518528785</v>
      </c>
      <c r="F31" s="108">
        <v>7.4675935577638214E-2</v>
      </c>
      <c r="G31" s="108">
        <v>-4.4042740622937551</v>
      </c>
      <c r="H31" s="108">
        <v>0.26039216927721665</v>
      </c>
      <c r="I31" s="60"/>
      <c r="J31" s="60"/>
    </row>
    <row r="32" spans="1:10" ht="15" thickBot="1" x14ac:dyDescent="0.35">
      <c r="A32" s="60"/>
      <c r="B32" s="109" t="s">
        <v>71</v>
      </c>
      <c r="C32" s="109">
        <v>1.0653769937350742E-4</v>
      </c>
      <c r="D32" s="109">
        <v>2.4306863983901103E-5</v>
      </c>
      <c r="E32" s="109">
        <v>4.3830293963083582</v>
      </c>
      <c r="F32" s="109">
        <v>2.3392759498890151E-3</v>
      </c>
      <c r="G32" s="109">
        <v>5.048597051278624E-5</v>
      </c>
      <c r="H32" s="109">
        <v>1.6258942823422861E-4</v>
      </c>
      <c r="I32" s="60"/>
      <c r="J32" s="60"/>
    </row>
    <row r="33" spans="1:8" x14ac:dyDescent="0.3">
      <c r="A33" s="60"/>
      <c r="B33" s="60"/>
      <c r="C33" s="60"/>
      <c r="D33" s="60"/>
      <c r="E33" s="60"/>
      <c r="F33" s="60"/>
      <c r="G33" s="60"/>
      <c r="H33" s="60"/>
    </row>
    <row r="34" spans="1:8" x14ac:dyDescent="0.3">
      <c r="A34" s="60"/>
      <c r="B34" s="60"/>
      <c r="C34" s="60"/>
      <c r="D34" s="60"/>
      <c r="E34" s="60"/>
      <c r="F34" s="60"/>
      <c r="G34" s="60"/>
      <c r="H34" s="60"/>
    </row>
    <row r="35" spans="1:8" x14ac:dyDescent="0.3">
      <c r="A35" s="60"/>
      <c r="B35" s="9" t="s">
        <v>282</v>
      </c>
      <c r="C35" s="9"/>
      <c r="D35" s="9"/>
      <c r="E35" s="60"/>
      <c r="F35" s="60"/>
      <c r="G35" s="60"/>
      <c r="H35" s="60"/>
    </row>
    <row r="36" spans="1:8" ht="15" thickBot="1" x14ac:dyDescent="0.35">
      <c r="A36" s="60"/>
      <c r="B36" s="60"/>
      <c r="C36" s="60"/>
      <c r="D36" s="60"/>
      <c r="E36" s="60"/>
      <c r="F36" s="60"/>
      <c r="G36" s="60"/>
      <c r="H36" s="60"/>
    </row>
    <row r="37" spans="1:8" x14ac:dyDescent="0.3">
      <c r="A37" s="60"/>
      <c r="B37" s="192" t="s">
        <v>276</v>
      </c>
      <c r="C37" s="192"/>
      <c r="D37" s="60"/>
      <c r="E37" s="60"/>
      <c r="F37" s="60"/>
      <c r="G37" s="60"/>
      <c r="H37" s="60"/>
    </row>
    <row r="38" spans="1:8" x14ac:dyDescent="0.3">
      <c r="A38" s="60"/>
      <c r="B38" s="108" t="s">
        <v>277</v>
      </c>
      <c r="C38" s="108">
        <v>0.84023846228241172</v>
      </c>
      <c r="D38" s="60"/>
      <c r="E38" s="60"/>
      <c r="F38" s="60"/>
      <c r="G38" s="60"/>
      <c r="H38" s="60"/>
    </row>
    <row r="39" spans="1:8" x14ac:dyDescent="0.3">
      <c r="A39" s="60"/>
      <c r="B39" s="108" t="s">
        <v>278</v>
      </c>
      <c r="C39" s="108">
        <v>0.70600067349871187</v>
      </c>
      <c r="D39" s="60"/>
      <c r="E39" s="60"/>
      <c r="F39" s="60"/>
      <c r="G39" s="60"/>
      <c r="H39" s="60"/>
    </row>
    <row r="40" spans="1:8" x14ac:dyDescent="0.3">
      <c r="A40" s="60"/>
      <c r="B40" s="108" t="s">
        <v>279</v>
      </c>
      <c r="C40" s="108">
        <v>0.66925075768605091</v>
      </c>
      <c r="D40" s="60"/>
      <c r="E40" s="60"/>
      <c r="F40" s="60"/>
      <c r="G40" s="60"/>
      <c r="H40" s="60"/>
    </row>
    <row r="41" spans="1:8" x14ac:dyDescent="0.3">
      <c r="A41" s="60"/>
      <c r="B41" s="108" t="s">
        <v>280</v>
      </c>
      <c r="C41" s="108">
        <v>9.3985023502230175E-2</v>
      </c>
      <c r="D41" s="60"/>
      <c r="E41" s="60"/>
      <c r="F41" s="60"/>
      <c r="G41" s="60"/>
      <c r="H41" s="60"/>
    </row>
    <row r="42" spans="1:8" ht="15" thickBot="1" x14ac:dyDescent="0.35">
      <c r="A42" s="60"/>
      <c r="B42" s="109" t="s">
        <v>281</v>
      </c>
      <c r="C42" s="109">
        <v>10</v>
      </c>
      <c r="D42" s="60"/>
      <c r="E42" s="60"/>
      <c r="F42" s="60"/>
      <c r="G42" s="60"/>
      <c r="H42" s="60"/>
    </row>
    <row r="43" spans="1:8" x14ac:dyDescent="0.3">
      <c r="A43" s="60"/>
      <c r="B43" s="60"/>
      <c r="C43" s="60"/>
      <c r="D43" s="60"/>
      <c r="E43" s="60"/>
      <c r="F43" s="60"/>
      <c r="G43" s="60"/>
      <c r="H43" s="60"/>
    </row>
    <row r="44" spans="1:8" x14ac:dyDescent="0.3">
      <c r="A44" s="60"/>
      <c r="B44" s="60"/>
      <c r="C44" s="60"/>
      <c r="D44" s="60"/>
      <c r="E44" s="60"/>
      <c r="F44" s="60"/>
      <c r="G44" s="60"/>
      <c r="H44" s="60"/>
    </row>
    <row r="45" spans="1:8" x14ac:dyDescent="0.3">
      <c r="A45" s="60"/>
      <c r="B45" s="60"/>
      <c r="C45" s="60"/>
      <c r="D45" s="60"/>
      <c r="E45" s="60"/>
      <c r="F45" s="60"/>
      <c r="G45" s="60"/>
      <c r="H45" s="60"/>
    </row>
    <row r="46" spans="1:8" x14ac:dyDescent="0.3">
      <c r="A46" s="60"/>
      <c r="B46" s="60"/>
      <c r="C46" s="60"/>
      <c r="D46" s="60"/>
      <c r="E46" s="60"/>
      <c r="F46" s="60"/>
      <c r="G46" s="60"/>
      <c r="H46" s="60"/>
    </row>
    <row r="48" spans="1:8" x14ac:dyDescent="0.3">
      <c r="A48" s="85" t="s">
        <v>274</v>
      </c>
    </row>
  </sheetData>
  <mergeCells count="1">
    <mergeCell ref="B4:H4"/>
  </mergeCells>
  <pageMargins left="0.2" right="0.2" top="0.75" bottom="0.75" header="0.3" footer="0.3"/>
  <pageSetup orientation="portrait" verticalDpi="598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0"/>
  <sheetViews>
    <sheetView showGridLines="0" tabSelected="1" topLeftCell="A52" zoomScaleNormal="100" zoomScalePageLayoutView="115" workbookViewId="0">
      <selection activeCell="O3" sqref="O3"/>
    </sheetView>
  </sheetViews>
  <sheetFormatPr defaultColWidth="9.109375" defaultRowHeight="13.2" outlineLevelRow="1" x14ac:dyDescent="0.25"/>
  <cols>
    <col min="1" max="1" width="3.88671875" style="40" customWidth="1"/>
    <col min="2" max="2" width="1.5546875" style="40" bestFit="1" customWidth="1"/>
    <col min="3" max="4" width="9.109375" style="40"/>
    <col min="5" max="5" width="14.6640625" style="40" customWidth="1"/>
    <col min="6" max="6" width="11.6640625" style="37" customWidth="1"/>
    <col min="7" max="17" width="12.6640625" style="40" customWidth="1"/>
    <col min="18" max="19" width="12.109375" style="40" customWidth="1"/>
    <col min="20" max="21" width="10.109375" style="40" customWidth="1"/>
    <col min="22" max="26" width="12.6640625" style="40" customWidth="1"/>
    <col min="27" max="16384" width="9.109375" style="40"/>
  </cols>
  <sheetData>
    <row r="1" spans="1:23" x14ac:dyDescent="0.25">
      <c r="I1" s="27"/>
      <c r="L1" s="44"/>
      <c r="M1" s="44"/>
      <c r="N1" s="44"/>
      <c r="Q1" s="44"/>
      <c r="U1" s="44"/>
      <c r="W1" s="44"/>
    </row>
    <row r="2" spans="1:23" x14ac:dyDescent="0.25">
      <c r="I2" s="27"/>
      <c r="J2" s="44" t="s">
        <v>51</v>
      </c>
      <c r="N2" s="44" t="s">
        <v>51</v>
      </c>
      <c r="Q2" s="44"/>
      <c r="S2" s="44" t="s">
        <v>51</v>
      </c>
      <c r="U2" s="44"/>
      <c r="W2" s="44"/>
    </row>
    <row r="3" spans="1:23" x14ac:dyDescent="0.25">
      <c r="I3" s="27"/>
      <c r="J3" s="44" t="s">
        <v>285</v>
      </c>
      <c r="N3" s="44" t="s">
        <v>285</v>
      </c>
      <c r="Q3" s="44"/>
      <c r="S3" s="44" t="s">
        <v>285</v>
      </c>
      <c r="U3" s="44"/>
      <c r="W3" s="44"/>
    </row>
    <row r="4" spans="1:23" x14ac:dyDescent="0.25">
      <c r="I4" s="27"/>
      <c r="J4" s="44" t="s">
        <v>361</v>
      </c>
      <c r="N4" s="44" t="s">
        <v>362</v>
      </c>
      <c r="Q4" s="44"/>
      <c r="S4" s="44" t="s">
        <v>363</v>
      </c>
      <c r="U4" s="44"/>
      <c r="W4" s="44"/>
    </row>
    <row r="5" spans="1:23" ht="15" customHeight="1" x14ac:dyDescent="0.25">
      <c r="F5" s="197" t="s">
        <v>443</v>
      </c>
      <c r="G5" s="197"/>
      <c r="H5" s="197"/>
      <c r="K5" s="197" t="str">
        <f>F5</f>
        <v>Year Ended September 30, 2018</v>
      </c>
      <c r="L5" s="197"/>
      <c r="N5" s="105"/>
      <c r="P5" s="105" t="str">
        <f>F5</f>
        <v>Year Ended September 30, 2018</v>
      </c>
      <c r="R5" s="105"/>
      <c r="S5" s="105"/>
      <c r="T5" s="105"/>
      <c r="U5" s="105"/>
    </row>
    <row r="6" spans="1:23" ht="12.75" customHeight="1" x14ac:dyDescent="0.25">
      <c r="F6" s="45"/>
      <c r="G6" s="45"/>
      <c r="K6" s="45"/>
      <c r="L6" s="45"/>
      <c r="M6" s="45"/>
    </row>
    <row r="7" spans="1:23" ht="12.75" customHeight="1" x14ac:dyDescent="0.25">
      <c r="C7" s="41" t="s">
        <v>26</v>
      </c>
      <c r="F7" s="42" t="s">
        <v>28</v>
      </c>
      <c r="G7" s="18" t="s">
        <v>302</v>
      </c>
      <c r="H7" s="18" t="s">
        <v>44</v>
      </c>
      <c r="I7" s="18" t="s">
        <v>44</v>
      </c>
      <c r="J7" s="18" t="s">
        <v>46</v>
      </c>
      <c r="K7" s="18" t="s">
        <v>46</v>
      </c>
      <c r="L7" s="18" t="s">
        <v>46</v>
      </c>
      <c r="M7" s="18" t="s">
        <v>43</v>
      </c>
      <c r="N7" s="18" t="s">
        <v>43</v>
      </c>
      <c r="O7" s="18" t="s">
        <v>43</v>
      </c>
      <c r="P7" s="18" t="s">
        <v>43</v>
      </c>
      <c r="Q7" s="18" t="s">
        <v>441</v>
      </c>
      <c r="R7" s="18" t="s">
        <v>441</v>
      </c>
      <c r="S7" s="18" t="s">
        <v>45</v>
      </c>
      <c r="T7" s="18"/>
      <c r="U7" s="18"/>
      <c r="V7" s="18"/>
    </row>
    <row r="8" spans="1:23" ht="12.75" customHeight="1" outlineLevel="1" x14ac:dyDescent="0.25">
      <c r="A8" s="40">
        <v>1</v>
      </c>
      <c r="B8" s="40" t="s">
        <v>25</v>
      </c>
      <c r="C8" s="40" t="s">
        <v>0</v>
      </c>
      <c r="G8" s="119">
        <v>2176046</v>
      </c>
      <c r="H8" s="119">
        <v>2170189</v>
      </c>
      <c r="I8" s="119">
        <v>2170189</v>
      </c>
      <c r="J8" s="119">
        <v>3166305</v>
      </c>
      <c r="K8" s="119">
        <v>3166305</v>
      </c>
      <c r="L8" s="119">
        <v>3166305</v>
      </c>
      <c r="M8" s="119">
        <v>9568471</v>
      </c>
      <c r="N8" s="119">
        <v>9568471</v>
      </c>
      <c r="O8" s="119">
        <v>9568471</v>
      </c>
      <c r="P8" s="119">
        <v>9568471</v>
      </c>
      <c r="Q8" s="119">
        <v>4100042</v>
      </c>
      <c r="R8" s="119">
        <v>4100042</v>
      </c>
      <c r="S8" s="119">
        <v>1198291</v>
      </c>
      <c r="T8" s="27"/>
      <c r="U8" s="27"/>
      <c r="V8" s="27"/>
    </row>
    <row r="9" spans="1:23" ht="12.75" customHeight="1" outlineLevel="1" x14ac:dyDescent="0.25">
      <c r="A9" s="40">
        <v>2</v>
      </c>
      <c r="B9" s="40" t="s">
        <v>25</v>
      </c>
      <c r="C9" s="40" t="s">
        <v>1</v>
      </c>
      <c r="G9" s="119">
        <v>5479469</v>
      </c>
      <c r="H9" s="119">
        <v>21722156</v>
      </c>
      <c r="I9" s="119">
        <v>21722156</v>
      </c>
      <c r="J9" s="119">
        <v>21025070</v>
      </c>
      <c r="K9" s="119">
        <v>21025070</v>
      </c>
      <c r="L9" s="119">
        <v>21025070</v>
      </c>
      <c r="M9" s="119">
        <v>57645462</v>
      </c>
      <c r="N9" s="119">
        <v>57645462</v>
      </c>
      <c r="O9" s="119">
        <v>57645462</v>
      </c>
      <c r="P9" s="119">
        <v>57645462</v>
      </c>
      <c r="Q9" s="119">
        <v>12535509</v>
      </c>
      <c r="R9" s="119">
        <v>12535509</v>
      </c>
      <c r="S9" s="119">
        <v>11830845</v>
      </c>
      <c r="T9" s="27"/>
      <c r="U9" s="27"/>
      <c r="V9" s="27"/>
    </row>
    <row r="10" spans="1:23" ht="12.75" customHeight="1" outlineLevel="1" x14ac:dyDescent="0.25">
      <c r="A10" s="40">
        <v>3</v>
      </c>
      <c r="B10" s="40" t="s">
        <v>25</v>
      </c>
      <c r="C10" s="40" t="s">
        <v>2</v>
      </c>
      <c r="G10" s="119">
        <v>5208496</v>
      </c>
      <c r="H10" s="119">
        <v>8951579</v>
      </c>
      <c r="I10" s="119">
        <v>8951579</v>
      </c>
      <c r="J10" s="119">
        <v>8012841</v>
      </c>
      <c r="K10" s="119">
        <v>8012841</v>
      </c>
      <c r="L10" s="119">
        <v>8012841</v>
      </c>
      <c r="M10" s="119">
        <v>26763884</v>
      </c>
      <c r="N10" s="119">
        <v>26763884</v>
      </c>
      <c r="O10" s="119">
        <v>26763884</v>
      </c>
      <c r="P10" s="119">
        <v>26763884</v>
      </c>
      <c r="Q10" s="119">
        <v>7532427</v>
      </c>
      <c r="R10" s="119">
        <v>7532427</v>
      </c>
      <c r="S10" s="119">
        <v>4151780</v>
      </c>
      <c r="T10" s="27"/>
      <c r="U10" s="27"/>
      <c r="V10" s="27"/>
    </row>
    <row r="11" spans="1:23" s="28" customFormat="1" ht="12.75" customHeight="1" outlineLevel="1" x14ac:dyDescent="0.25">
      <c r="A11" s="43">
        <v>4</v>
      </c>
      <c r="B11" s="28" t="s">
        <v>25</v>
      </c>
      <c r="C11" s="28" t="s">
        <v>3</v>
      </c>
      <c r="F11" s="35"/>
      <c r="G11" s="28">
        <f>G8/((G9+G10)-G8)</f>
        <v>0.25564693461016252</v>
      </c>
      <c r="H11" s="28">
        <f>H8/((H9+H10)-H8)</f>
        <v>7.6137509347082646E-2</v>
      </c>
      <c r="I11" s="28">
        <f t="shared" ref="I11:Q11" si="0">I8/((I9+I10)-I8)</f>
        <v>7.6137509347082646E-2</v>
      </c>
      <c r="J11" s="28">
        <f t="shared" si="0"/>
        <v>0.12238532853352822</v>
      </c>
      <c r="K11" s="28">
        <f t="shared" si="0"/>
        <v>0.12238532853352822</v>
      </c>
      <c r="L11" s="28">
        <f>L8/((L9+L10)-L8)</f>
        <v>0.12238532853352822</v>
      </c>
      <c r="M11" s="28">
        <f>M8/((M9+M10)-M8)</f>
        <v>0.12785087026307482</v>
      </c>
      <c r="N11" s="28">
        <f t="shared" si="0"/>
        <v>0.12785087026307482</v>
      </c>
      <c r="O11" s="28">
        <f t="shared" si="0"/>
        <v>0.12785087026307482</v>
      </c>
      <c r="P11" s="28">
        <f t="shared" si="0"/>
        <v>0.12785087026307482</v>
      </c>
      <c r="Q11" s="28">
        <f t="shared" si="0"/>
        <v>0.25676786181070593</v>
      </c>
      <c r="R11" s="28">
        <f t="shared" ref="R11" si="1">R8/((R9+R10)-R8)</f>
        <v>0.25676786181070593</v>
      </c>
      <c r="S11" s="28">
        <f t="shared" ref="S11" si="2">S8/((S9+S10)-S8)</f>
        <v>8.1051402112533449E-2</v>
      </c>
    </row>
    <row r="12" spans="1:23" s="28" customFormat="1" ht="12.75" customHeight="1" outlineLevel="1" x14ac:dyDescent="0.25">
      <c r="A12" s="43">
        <v>5</v>
      </c>
      <c r="B12" s="28" t="s">
        <v>25</v>
      </c>
      <c r="C12" s="28" t="s">
        <v>29</v>
      </c>
      <c r="F12" s="35"/>
      <c r="G12" s="28">
        <v>9.4600000000000004E-2</v>
      </c>
      <c r="H12" s="28">
        <v>9.4600000000000004E-2</v>
      </c>
      <c r="I12" s="28">
        <v>9.4600000000000004E-2</v>
      </c>
      <c r="J12" s="28">
        <v>9.4600000000000004E-2</v>
      </c>
      <c r="K12" s="28">
        <v>9.4600000000000004E-2</v>
      </c>
      <c r="L12" s="28">
        <v>9.4600000000000004E-2</v>
      </c>
      <c r="M12" s="28">
        <v>9.4600000000000004E-2</v>
      </c>
      <c r="N12" s="28">
        <v>9.4600000000000004E-2</v>
      </c>
      <c r="O12" s="28">
        <v>9.4600000000000004E-2</v>
      </c>
      <c r="P12" s="28">
        <v>9.4600000000000004E-2</v>
      </c>
      <c r="Q12" s="28">
        <v>9.4600000000000004E-2</v>
      </c>
      <c r="R12" s="28">
        <v>1.0946</v>
      </c>
      <c r="S12" s="28">
        <v>1.0946</v>
      </c>
    </row>
    <row r="13" spans="1:23" s="29" customFormat="1" ht="12.75" customHeight="1" outlineLevel="1" x14ac:dyDescent="0.25">
      <c r="A13" s="29">
        <v>6</v>
      </c>
      <c r="B13" s="29" t="s">
        <v>25</v>
      </c>
      <c r="C13" s="29" t="s">
        <v>30</v>
      </c>
      <c r="F13" s="38">
        <f>SUM(G13:S13)</f>
        <v>10595179</v>
      </c>
      <c r="G13" s="120">
        <v>52740</v>
      </c>
      <c r="H13" s="120">
        <v>347978</v>
      </c>
      <c r="I13" s="120">
        <v>347978</v>
      </c>
      <c r="J13" s="120">
        <v>299399</v>
      </c>
      <c r="K13" s="120">
        <v>299399</v>
      </c>
      <c r="L13" s="120">
        <v>299399</v>
      </c>
      <c r="M13" s="120">
        <v>1957130</v>
      </c>
      <c r="N13" s="120">
        <v>1957130</v>
      </c>
      <c r="O13" s="120">
        <v>1957130</v>
      </c>
      <c r="P13" s="120">
        <v>1957130</v>
      </c>
      <c r="Q13" s="120">
        <v>471423</v>
      </c>
      <c r="R13" s="120">
        <v>471423</v>
      </c>
      <c r="S13" s="120">
        <v>176920</v>
      </c>
    </row>
    <row r="14" spans="1:23" s="29" customFormat="1" ht="12.75" customHeight="1" outlineLevel="1" x14ac:dyDescent="0.25">
      <c r="A14" s="29">
        <v>7</v>
      </c>
      <c r="B14" s="29" t="s">
        <v>25</v>
      </c>
      <c r="C14" s="29" t="s">
        <v>31</v>
      </c>
      <c r="F14" s="38">
        <f>SUM(G14:S14)</f>
        <v>10439681</v>
      </c>
      <c r="G14" s="120">
        <v>50763</v>
      </c>
      <c r="H14" s="120">
        <v>335807</v>
      </c>
      <c r="I14" s="120">
        <v>335807</v>
      </c>
      <c r="J14" s="120">
        <v>291365</v>
      </c>
      <c r="K14" s="120">
        <v>291365</v>
      </c>
      <c r="L14" s="120">
        <v>291365</v>
      </c>
      <c r="M14" s="120">
        <v>1944354</v>
      </c>
      <c r="N14" s="120">
        <v>1944354</v>
      </c>
      <c r="O14" s="120">
        <v>1944354</v>
      </c>
      <c r="P14" s="120">
        <v>1944354</v>
      </c>
      <c r="Q14" s="120">
        <v>450472</v>
      </c>
      <c r="R14" s="120">
        <v>450472</v>
      </c>
      <c r="S14" s="120">
        <v>164849</v>
      </c>
    </row>
    <row r="15" spans="1:23" ht="12.75" customHeight="1" outlineLevel="1" x14ac:dyDescent="0.3">
      <c r="A15" s="40">
        <v>8</v>
      </c>
      <c r="B15" s="40" t="s">
        <v>25</v>
      </c>
      <c r="C15" s="40" t="s">
        <v>155</v>
      </c>
      <c r="G15" s="100">
        <f>G13/G14-1</f>
        <v>3.894568878907867E-2</v>
      </c>
      <c r="H15" s="100">
        <f>H13/H14-1</f>
        <v>3.6244033030877754E-2</v>
      </c>
      <c r="I15" s="100">
        <f t="shared" ref="I15:Q15" si="3">I13/I14-1</f>
        <v>3.6244033030877754E-2</v>
      </c>
      <c r="J15" s="100">
        <f t="shared" si="3"/>
        <v>2.7573661901738378E-2</v>
      </c>
      <c r="K15" s="100">
        <f t="shared" si="3"/>
        <v>2.7573661901738378E-2</v>
      </c>
      <c r="L15" s="100">
        <f t="shared" si="3"/>
        <v>2.7573661901738378E-2</v>
      </c>
      <c r="M15" s="100">
        <f t="shared" ref="M15" si="4">M13/M14-1</f>
        <v>6.5708199227094699E-3</v>
      </c>
      <c r="N15" s="100">
        <f t="shared" si="3"/>
        <v>6.5708199227094699E-3</v>
      </c>
      <c r="O15" s="100">
        <f t="shared" si="3"/>
        <v>6.5708199227094699E-3</v>
      </c>
      <c r="P15" s="100">
        <f t="shared" si="3"/>
        <v>6.5708199227094699E-3</v>
      </c>
      <c r="Q15" s="100">
        <f t="shared" si="3"/>
        <v>4.6508995009678644E-2</v>
      </c>
      <c r="R15" s="100">
        <f t="shared" ref="R15" si="5">R13/R14-1</f>
        <v>4.6508995009678644E-2</v>
      </c>
      <c r="S15" s="100">
        <f t="shared" ref="S15" si="6">S13/S14-1</f>
        <v>7.3224587349635106E-2</v>
      </c>
      <c r="T15" s="28"/>
      <c r="U15" s="28"/>
      <c r="V15" s="28"/>
    </row>
    <row r="16" spans="1:23" ht="12.75" customHeight="1" x14ac:dyDescent="0.25"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27"/>
      <c r="U16" s="27"/>
      <c r="V16" s="27"/>
    </row>
    <row r="17" spans="1:22" ht="12.75" customHeight="1" x14ac:dyDescent="0.25">
      <c r="C17" s="40" t="s">
        <v>4</v>
      </c>
      <c r="G17" s="19" t="s">
        <v>50</v>
      </c>
      <c r="H17" s="19" t="s">
        <v>27</v>
      </c>
      <c r="I17" s="19" t="s">
        <v>50</v>
      </c>
      <c r="J17" s="19" t="s">
        <v>382</v>
      </c>
      <c r="K17" s="19" t="s">
        <v>48</v>
      </c>
      <c r="L17" s="19" t="s">
        <v>50</v>
      </c>
      <c r="M17" s="19" t="s">
        <v>48</v>
      </c>
      <c r="N17" s="19" t="s">
        <v>49</v>
      </c>
      <c r="O17" s="19" t="s">
        <v>27</v>
      </c>
      <c r="P17" s="19" t="s">
        <v>50</v>
      </c>
      <c r="Q17" s="19" t="s">
        <v>48</v>
      </c>
      <c r="R17" s="19" t="s">
        <v>50</v>
      </c>
      <c r="S17" s="19" t="s">
        <v>50</v>
      </c>
      <c r="T17" s="44"/>
      <c r="U17" s="44"/>
      <c r="V17" s="44"/>
    </row>
    <row r="18" spans="1:22" s="29" customFormat="1" x14ac:dyDescent="0.25">
      <c r="C18" s="31" t="s">
        <v>8</v>
      </c>
      <c r="F18" s="20"/>
      <c r="G18" s="20">
        <v>415</v>
      </c>
      <c r="H18" s="20">
        <v>405</v>
      </c>
      <c r="I18" s="20">
        <v>415</v>
      </c>
      <c r="J18" s="20">
        <v>26</v>
      </c>
      <c r="K18" s="20">
        <v>35</v>
      </c>
      <c r="L18" s="20">
        <v>416</v>
      </c>
      <c r="M18" s="20">
        <v>35</v>
      </c>
      <c r="N18" s="20">
        <v>194</v>
      </c>
      <c r="O18" s="20">
        <v>405</v>
      </c>
      <c r="P18" s="20">
        <v>416</v>
      </c>
      <c r="Q18" s="20">
        <v>35</v>
      </c>
      <c r="R18" s="20">
        <v>416</v>
      </c>
      <c r="S18" s="20">
        <v>416</v>
      </c>
      <c r="T18" s="31"/>
      <c r="U18" s="31"/>
      <c r="V18" s="31"/>
    </row>
    <row r="19" spans="1:22" outlineLevel="1" x14ac:dyDescent="0.25">
      <c r="A19" s="40">
        <v>9</v>
      </c>
      <c r="B19" s="40" t="s">
        <v>25</v>
      </c>
      <c r="C19" s="40" t="s">
        <v>1</v>
      </c>
      <c r="F19" s="44"/>
      <c r="G19" s="119">
        <v>3541565</v>
      </c>
      <c r="H19" s="119">
        <v>2355324</v>
      </c>
      <c r="I19" s="119">
        <v>12765117</v>
      </c>
      <c r="J19" s="119">
        <v>3970067</v>
      </c>
      <c r="K19" s="119">
        <v>2291602</v>
      </c>
      <c r="L19" s="119">
        <v>10689347</v>
      </c>
      <c r="M19" s="119">
        <v>6760714</v>
      </c>
      <c r="N19" s="119">
        <v>6388313</v>
      </c>
      <c r="O19" s="119">
        <v>17721327</v>
      </c>
      <c r="P19" s="119">
        <v>26775108</v>
      </c>
      <c r="Q19" s="119">
        <v>1087819</v>
      </c>
      <c r="R19" s="119">
        <v>977901</v>
      </c>
      <c r="S19" s="119">
        <v>9836372</v>
      </c>
      <c r="T19" s="27"/>
      <c r="U19" s="27"/>
      <c r="V19" s="27"/>
    </row>
    <row r="20" spans="1:22" s="41" customFormat="1" outlineLevel="1" x14ac:dyDescent="0.25">
      <c r="A20" s="40">
        <v>10</v>
      </c>
      <c r="B20" s="40" t="s">
        <v>25</v>
      </c>
      <c r="C20" s="41" t="s">
        <v>5</v>
      </c>
      <c r="F20" s="18"/>
      <c r="G20" s="121">
        <v>84825</v>
      </c>
      <c r="H20" s="121">
        <v>19325</v>
      </c>
      <c r="I20" s="121">
        <v>86294</v>
      </c>
      <c r="J20" s="121">
        <v>17766</v>
      </c>
      <c r="K20" s="121">
        <v>10250</v>
      </c>
      <c r="L20" s="121">
        <v>29175</v>
      </c>
      <c r="M20" s="121">
        <v>118101</v>
      </c>
      <c r="N20" s="121">
        <v>72987</v>
      </c>
      <c r="O20" s="121">
        <v>187286</v>
      </c>
      <c r="P20" s="121">
        <v>474341</v>
      </c>
      <c r="Q20" s="121">
        <v>7464</v>
      </c>
      <c r="R20" s="121">
        <v>11196</v>
      </c>
      <c r="S20" s="121">
        <v>86212</v>
      </c>
      <c r="T20" s="30"/>
      <c r="U20" s="30"/>
      <c r="V20" s="30"/>
    </row>
    <row r="21" spans="1:22" outlineLevel="1" x14ac:dyDescent="0.25">
      <c r="A21" s="40">
        <v>11</v>
      </c>
      <c r="B21" s="40" t="s">
        <v>25</v>
      </c>
      <c r="C21" s="40" t="s">
        <v>6</v>
      </c>
      <c r="F21" s="44"/>
      <c r="G21" s="27">
        <f>G19-G20</f>
        <v>3456740</v>
      </c>
      <c r="H21" s="27">
        <f t="shared" ref="H21:S21" si="7">H19-H20</f>
        <v>2335999</v>
      </c>
      <c r="I21" s="27">
        <f t="shared" si="7"/>
        <v>12678823</v>
      </c>
      <c r="J21" s="27">
        <f t="shared" si="7"/>
        <v>3952301</v>
      </c>
      <c r="K21" s="27">
        <f t="shared" si="7"/>
        <v>2281352</v>
      </c>
      <c r="L21" s="27">
        <f t="shared" si="7"/>
        <v>10660172</v>
      </c>
      <c r="M21" s="27">
        <f t="shared" si="7"/>
        <v>6642613</v>
      </c>
      <c r="N21" s="27">
        <f t="shared" si="7"/>
        <v>6315326</v>
      </c>
      <c r="O21" s="27">
        <f t="shared" si="7"/>
        <v>17534041</v>
      </c>
      <c r="P21" s="27">
        <f t="shared" si="7"/>
        <v>26300767</v>
      </c>
      <c r="Q21" s="27">
        <f t="shared" si="7"/>
        <v>1080355</v>
      </c>
      <c r="R21" s="27">
        <f t="shared" si="7"/>
        <v>966705</v>
      </c>
      <c r="S21" s="27">
        <f t="shared" si="7"/>
        <v>9750160</v>
      </c>
      <c r="T21" s="27"/>
      <c r="U21" s="27"/>
      <c r="V21" s="27"/>
    </row>
    <row r="22" spans="1:22" outlineLevel="1" x14ac:dyDescent="0.25">
      <c r="A22" s="40">
        <v>12</v>
      </c>
      <c r="B22" s="40" t="s">
        <v>25</v>
      </c>
      <c r="C22" s="40" t="s">
        <v>304</v>
      </c>
      <c r="F22" s="32"/>
      <c r="G22" s="32">
        <f>G21/G30</f>
        <v>606.44561403508771</v>
      </c>
      <c r="H22" s="32">
        <f t="shared" ref="H22:S22" si="8">H21/H30</f>
        <v>1888.4389652384803</v>
      </c>
      <c r="I22" s="32">
        <f t="shared" si="8"/>
        <v>1096.2150268026976</v>
      </c>
      <c r="J22" s="32">
        <f t="shared" si="8"/>
        <v>545.2953918322296</v>
      </c>
      <c r="K22" s="32">
        <f t="shared" si="8"/>
        <v>534.27447306791566</v>
      </c>
      <c r="L22" s="32">
        <f t="shared" si="8"/>
        <v>912.99862966769444</v>
      </c>
      <c r="M22" s="32">
        <f t="shared" si="8"/>
        <v>457.38573297528058</v>
      </c>
      <c r="N22" s="32">
        <f t="shared" si="8"/>
        <v>831.73001448702757</v>
      </c>
      <c r="O22" s="32">
        <f t="shared" si="8"/>
        <v>1632.2883075777322</v>
      </c>
      <c r="P22" s="32">
        <f t="shared" si="8"/>
        <v>964.84709637184051</v>
      </c>
      <c r="Q22" s="32">
        <f t="shared" si="8"/>
        <v>353.98263433813895</v>
      </c>
      <c r="R22" s="32">
        <f t="shared" si="8"/>
        <v>1098.528409090909</v>
      </c>
      <c r="S22" s="32">
        <f t="shared" si="8"/>
        <v>670.16014846381199</v>
      </c>
      <c r="T22" s="32"/>
      <c r="U22" s="32"/>
      <c r="V22" s="32"/>
    </row>
    <row r="23" spans="1:22" outlineLevel="1" x14ac:dyDescent="0.25">
      <c r="A23" s="40">
        <v>13</v>
      </c>
      <c r="B23" s="40" t="s">
        <v>25</v>
      </c>
      <c r="C23" s="40" t="s">
        <v>305</v>
      </c>
      <c r="F23" s="27"/>
      <c r="G23" s="27">
        <f>G21*(1+G11)*(1+G12)*(1+G15)</f>
        <v>4936084.0370955728</v>
      </c>
      <c r="H23" s="27">
        <f t="shared" ref="H23:S23" si="9">H21*(1+H11)*(1+H12)*(1+H15)</f>
        <v>2851398.4444377483</v>
      </c>
      <c r="I23" s="27">
        <f t="shared" si="9"/>
        <v>15476195.058089299</v>
      </c>
      <c r="J23" s="27">
        <f t="shared" si="9"/>
        <v>4989538.7674665274</v>
      </c>
      <c r="K23" s="27">
        <f t="shared" si="9"/>
        <v>2880067.6482477668</v>
      </c>
      <c r="L23" s="27">
        <f t="shared" si="9"/>
        <v>13457816.4623244</v>
      </c>
      <c r="M23" s="27">
        <f t="shared" si="9"/>
        <v>8254493.124226165</v>
      </c>
      <c r="N23" s="27">
        <f t="shared" si="9"/>
        <v>7847787.4662044486</v>
      </c>
      <c r="O23" s="27">
        <f t="shared" si="9"/>
        <v>21788808.240732927</v>
      </c>
      <c r="P23" s="27">
        <f t="shared" si="9"/>
        <v>32682846.398454107</v>
      </c>
      <c r="Q23" s="27">
        <f t="shared" si="9"/>
        <v>1555320.7351977972</v>
      </c>
      <c r="R23" s="27">
        <f t="shared" si="9"/>
        <v>2663134.4705656148</v>
      </c>
      <c r="S23" s="27">
        <f t="shared" si="9"/>
        <v>23694622.819768306</v>
      </c>
      <c r="T23" s="27"/>
      <c r="U23" s="27"/>
      <c r="V23" s="27"/>
    </row>
    <row r="24" spans="1:22" outlineLevel="1" x14ac:dyDescent="0.25">
      <c r="A24" s="40">
        <v>14</v>
      </c>
      <c r="B24" s="40" t="s">
        <v>25</v>
      </c>
      <c r="C24" s="40" t="s">
        <v>306</v>
      </c>
      <c r="F24" s="27"/>
      <c r="G24" s="27">
        <f>G23*G46/G30</f>
        <v>119505.1924770507</v>
      </c>
      <c r="H24" s="27">
        <f t="shared" ref="H24:S24" si="10">H23*H46/H30</f>
        <v>2093023.2720690991</v>
      </c>
      <c r="I24" s="27">
        <f t="shared" si="10"/>
        <v>13014133.938697608</v>
      </c>
      <c r="J24" s="27">
        <f t="shared" si="10"/>
        <v>4632258.0527431378</v>
      </c>
      <c r="K24" s="27">
        <f t="shared" si="10"/>
        <v>2555638.4822507701</v>
      </c>
      <c r="L24" s="27">
        <f t="shared" si="10"/>
        <v>7576072.9365243474</v>
      </c>
      <c r="M24" s="27">
        <f t="shared" si="10"/>
        <v>7164920.4932861691</v>
      </c>
      <c r="N24" s="27">
        <f t="shared" si="10"/>
        <v>7391989.4584873198</v>
      </c>
      <c r="O24" s="27">
        <f t="shared" si="10"/>
        <v>12001897.073209526</v>
      </c>
      <c r="P24" s="27">
        <f t="shared" si="10"/>
        <v>29615869.580256611</v>
      </c>
      <c r="Q24" s="27">
        <f t="shared" si="10"/>
        <v>1418236.4371086073</v>
      </c>
      <c r="R24" s="27">
        <f t="shared" si="10"/>
        <v>2499714.855326361</v>
      </c>
      <c r="S24" s="27">
        <f t="shared" si="10"/>
        <v>21474829.644749805</v>
      </c>
      <c r="T24" s="27"/>
      <c r="U24" s="27"/>
      <c r="V24" s="27"/>
    </row>
    <row r="25" spans="1:22" outlineLevel="1" x14ac:dyDescent="0.25">
      <c r="A25" s="40">
        <v>15</v>
      </c>
      <c r="B25" s="40" t="s">
        <v>25</v>
      </c>
      <c r="C25" s="40" t="s">
        <v>307</v>
      </c>
      <c r="F25" s="33"/>
      <c r="G25" s="33">
        <f>G24/G50</f>
        <v>14.247161716386588</v>
      </c>
      <c r="H25" s="33">
        <f t="shared" ref="H25:S25" si="11">H24/H50</f>
        <v>13.265874010895891</v>
      </c>
      <c r="I25" s="33">
        <f t="shared" si="11"/>
        <v>16.93796626588664</v>
      </c>
      <c r="J25" s="33">
        <f t="shared" si="11"/>
        <v>30.838341085161126</v>
      </c>
      <c r="K25" s="33">
        <f t="shared" si="11"/>
        <v>33.30559840291361</v>
      </c>
      <c r="L25" s="33">
        <f t="shared" si="11"/>
        <v>17.116311028853783</v>
      </c>
      <c r="M25" s="33">
        <f t="shared" si="11"/>
        <v>23.360874887632356</v>
      </c>
      <c r="N25" s="33">
        <f t="shared" si="11"/>
        <v>18.942647819202318</v>
      </c>
      <c r="O25" s="33">
        <f t="shared" si="11"/>
        <v>12.359532505797276</v>
      </c>
      <c r="P25" s="33">
        <f t="shared" si="11"/>
        <v>16.828422510419287</v>
      </c>
      <c r="Q25" s="33">
        <f t="shared" si="11"/>
        <v>27.605038093829947</v>
      </c>
      <c r="R25" s="33">
        <f t="shared" si="11"/>
        <v>46.639081577818928</v>
      </c>
      <c r="S25" s="33">
        <f t="shared" si="11"/>
        <v>16.215091703583361</v>
      </c>
      <c r="T25" s="33"/>
      <c r="U25" s="33"/>
      <c r="V25" s="33"/>
    </row>
    <row r="26" spans="1:22" outlineLevel="1" x14ac:dyDescent="0.25">
      <c r="A26" s="40">
        <v>16</v>
      </c>
      <c r="B26" s="40" t="s">
        <v>25</v>
      </c>
      <c r="C26" s="40" t="s">
        <v>7</v>
      </c>
      <c r="F26" s="35">
        <f>SUM(G26:S26)</f>
        <v>1</v>
      </c>
      <c r="G26" s="34">
        <f>G49/$F49</f>
        <v>1.4347135173405401E-4</v>
      </c>
      <c r="H26" s="34">
        <f t="shared" ref="H26:S26" si="12">H49/$F49</f>
        <v>2.5746349927666525E-2</v>
      </c>
      <c r="I26" s="34">
        <f t="shared" si="12"/>
        <v>0.11989318661828147</v>
      </c>
      <c r="J26" s="34">
        <f t="shared" si="12"/>
        <v>2.2975689403237149E-2</v>
      </c>
      <c r="K26" s="34">
        <f t="shared" si="12"/>
        <v>1.4984439076397975E-2</v>
      </c>
      <c r="L26" s="34">
        <f t="shared" si="12"/>
        <v>0.10726874731316105</v>
      </c>
      <c r="M26" s="34">
        <f t="shared" si="12"/>
        <v>3.936729133885282E-2</v>
      </c>
      <c r="N26" s="34">
        <f t="shared" si="12"/>
        <v>5.5437642204281372E-2</v>
      </c>
      <c r="O26" s="34">
        <f t="shared" si="12"/>
        <v>0.20466864095722423</v>
      </c>
      <c r="P26" s="34">
        <f t="shared" si="12"/>
        <v>0.27434789411606314</v>
      </c>
      <c r="Q26" s="34">
        <f t="shared" si="12"/>
        <v>2.0326147809800653E-2</v>
      </c>
      <c r="R26" s="34">
        <f t="shared" si="12"/>
        <v>2.4082913965532568E-2</v>
      </c>
      <c r="S26" s="34">
        <f t="shared" si="12"/>
        <v>9.0757585917767003E-2</v>
      </c>
      <c r="T26" s="28"/>
      <c r="U26" s="28"/>
      <c r="V26" s="28"/>
    </row>
    <row r="27" spans="1:22" ht="12" customHeight="1" x14ac:dyDescent="0.25">
      <c r="A27" s="40">
        <v>17</v>
      </c>
      <c r="B27" s="40" t="s">
        <v>25</v>
      </c>
      <c r="C27" s="40" t="s">
        <v>308</v>
      </c>
      <c r="F27" s="36">
        <f>SUM(G27:S27)</f>
        <v>17.690174493528048</v>
      </c>
      <c r="G27" s="33">
        <f>G25*G26</f>
        <v>2.0440595498236488E-3</v>
      </c>
      <c r="H27" s="33">
        <f t="shared" ref="H27:S27" si="13">H25*H26</f>
        <v>0.34154783438086267</v>
      </c>
      <c r="I27" s="33">
        <f t="shared" si="13"/>
        <v>2.0307467504501031</v>
      </c>
      <c r="J27" s="33">
        <f t="shared" si="13"/>
        <v>0.70853214648374929</v>
      </c>
      <c r="K27" s="33">
        <f t="shared" si="13"/>
        <v>0.49906571017143669</v>
      </c>
      <c r="L27" s="33">
        <f t="shared" si="13"/>
        <v>1.8360452426875882</v>
      </c>
      <c r="M27" s="33">
        <f t="shared" si="13"/>
        <v>0.91965436763191355</v>
      </c>
      <c r="N27" s="33">
        <f t="shared" si="13"/>
        <v>1.050135732202649</v>
      </c>
      <c r="O27" s="33">
        <f t="shared" si="13"/>
        <v>2.5296087208281643</v>
      </c>
      <c r="P27" s="33">
        <f t="shared" si="13"/>
        <v>4.6168422770288844</v>
      </c>
      <c r="Q27" s="33">
        <f t="shared" si="13"/>
        <v>0.5611040845903652</v>
      </c>
      <c r="R27" s="33">
        <f t="shared" si="13"/>
        <v>1.1232049890700682</v>
      </c>
      <c r="S27" s="33">
        <f t="shared" si="13"/>
        <v>1.4716425784524378</v>
      </c>
      <c r="T27" s="33"/>
      <c r="U27" s="33"/>
      <c r="V27" s="33"/>
    </row>
    <row r="28" spans="1:22" ht="12" customHeight="1" x14ac:dyDescent="0.25">
      <c r="F28" s="36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22" x14ac:dyDescent="0.25">
      <c r="C29" s="41" t="s">
        <v>23</v>
      </c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1:22" outlineLevel="1" x14ac:dyDescent="0.25">
      <c r="A30" s="40">
        <v>18</v>
      </c>
      <c r="B30" s="40" t="s">
        <v>25</v>
      </c>
      <c r="C30" s="40" t="s">
        <v>24</v>
      </c>
      <c r="F30" s="38"/>
      <c r="G30" s="122">
        <v>5700</v>
      </c>
      <c r="H30" s="122">
        <v>1237</v>
      </c>
      <c r="I30" s="122">
        <v>11566</v>
      </c>
      <c r="J30" s="122">
        <v>7248</v>
      </c>
      <c r="K30" s="122">
        <v>4270</v>
      </c>
      <c r="L30" s="122">
        <v>11676</v>
      </c>
      <c r="M30" s="122">
        <v>14523</v>
      </c>
      <c r="N30" s="122">
        <v>7593</v>
      </c>
      <c r="O30" s="122">
        <v>10742</v>
      </c>
      <c r="P30" s="122">
        <v>27259</v>
      </c>
      <c r="Q30" s="122">
        <v>3052</v>
      </c>
      <c r="R30" s="122">
        <v>880</v>
      </c>
      <c r="S30" s="122">
        <v>14549</v>
      </c>
      <c r="T30" s="29"/>
      <c r="U30" s="29"/>
      <c r="V30" s="29"/>
    </row>
    <row r="31" spans="1:22" outlineLevel="1" x14ac:dyDescent="0.25">
      <c r="A31" s="40">
        <v>19</v>
      </c>
      <c r="B31" s="40" t="s">
        <v>25</v>
      </c>
      <c r="C31" s="40" t="s">
        <v>9</v>
      </c>
      <c r="F31" s="38"/>
      <c r="G31" s="120">
        <v>303158</v>
      </c>
      <c r="H31" s="120">
        <v>165118</v>
      </c>
      <c r="I31" s="120">
        <v>595322</v>
      </c>
      <c r="J31" s="120">
        <v>109176</v>
      </c>
      <c r="K31" s="120">
        <v>49437</v>
      </c>
      <c r="L31" s="120">
        <v>496598</v>
      </c>
      <c r="M31" s="120">
        <v>253853</v>
      </c>
      <c r="N31" s="120">
        <v>290231</v>
      </c>
      <c r="O31" s="120">
        <v>624416</v>
      </c>
      <c r="P31" s="120">
        <v>1287678</v>
      </c>
      <c r="Q31" s="120">
        <v>6393</v>
      </c>
      <c r="R31" s="120">
        <v>2688</v>
      </c>
      <c r="S31" s="120">
        <v>1035374</v>
      </c>
      <c r="T31" s="29"/>
      <c r="U31" s="29"/>
      <c r="V31" s="29"/>
    </row>
    <row r="32" spans="1:22" outlineLevel="1" x14ac:dyDescent="0.25">
      <c r="A32" s="40">
        <v>20</v>
      </c>
      <c r="B32" s="40" t="s">
        <v>25</v>
      </c>
      <c r="C32" s="40" t="s">
        <v>10</v>
      </c>
      <c r="F32" s="38"/>
      <c r="G32" s="120">
        <v>43554</v>
      </c>
      <c r="H32" s="120">
        <v>11015</v>
      </c>
      <c r="I32" s="120">
        <v>42800</v>
      </c>
      <c r="J32" s="120">
        <v>2276</v>
      </c>
      <c r="K32" s="120">
        <v>4541</v>
      </c>
      <c r="L32" s="120">
        <v>18069</v>
      </c>
      <c r="M32" s="120">
        <v>10941</v>
      </c>
      <c r="N32" s="120">
        <v>10729</v>
      </c>
      <c r="O32" s="120">
        <v>134185</v>
      </c>
      <c r="P32" s="120">
        <v>66685</v>
      </c>
      <c r="Q32" s="120">
        <v>9392</v>
      </c>
      <c r="R32" s="120">
        <v>6904</v>
      </c>
      <c r="S32" s="120">
        <v>196175</v>
      </c>
      <c r="T32" s="29"/>
      <c r="U32" s="29"/>
      <c r="V32" s="29"/>
    </row>
    <row r="33" spans="1:22" s="41" customFormat="1" outlineLevel="1" x14ac:dyDescent="0.25">
      <c r="A33" s="40">
        <v>21</v>
      </c>
      <c r="B33" s="40" t="s">
        <v>25</v>
      </c>
      <c r="C33" s="41" t="s">
        <v>11</v>
      </c>
      <c r="F33" s="38"/>
      <c r="G33" s="123">
        <v>39111</v>
      </c>
      <c r="H33" s="123">
        <v>49529</v>
      </c>
      <c r="I33" s="123">
        <v>230680</v>
      </c>
      <c r="J33" s="123">
        <v>44199</v>
      </c>
      <c r="K33" s="123">
        <v>28878</v>
      </c>
      <c r="L33" s="123">
        <v>206723</v>
      </c>
      <c r="M33" s="123">
        <v>75967</v>
      </c>
      <c r="N33" s="123">
        <v>106769</v>
      </c>
      <c r="O33" s="123">
        <v>1241510</v>
      </c>
      <c r="P33" s="123">
        <v>533842</v>
      </c>
      <c r="Q33" s="123">
        <v>39348</v>
      </c>
      <c r="R33" s="123">
        <v>46566</v>
      </c>
      <c r="S33" s="123">
        <v>175613</v>
      </c>
      <c r="T33" s="31"/>
      <c r="U33" s="31"/>
      <c r="V33" s="31"/>
    </row>
    <row r="34" spans="1:22" outlineLevel="1" x14ac:dyDescent="0.25">
      <c r="A34" s="40">
        <v>22</v>
      </c>
      <c r="B34" s="40" t="s">
        <v>25</v>
      </c>
      <c r="C34" s="40" t="s">
        <v>12</v>
      </c>
      <c r="F34" s="38"/>
      <c r="G34" s="98">
        <f>SUM(G31:G33)</f>
        <v>385823</v>
      </c>
      <c r="H34" s="98">
        <f t="shared" ref="H34:S34" si="14">SUM(H31:H33)</f>
        <v>225662</v>
      </c>
      <c r="I34" s="98">
        <f t="shared" si="14"/>
        <v>868802</v>
      </c>
      <c r="J34" s="98">
        <f t="shared" si="14"/>
        <v>155651</v>
      </c>
      <c r="K34" s="98">
        <f t="shared" si="14"/>
        <v>82856</v>
      </c>
      <c r="L34" s="98">
        <f t="shared" si="14"/>
        <v>721390</v>
      </c>
      <c r="M34" s="98">
        <f t="shared" si="14"/>
        <v>340761</v>
      </c>
      <c r="N34" s="98">
        <f t="shared" si="14"/>
        <v>407729</v>
      </c>
      <c r="O34" s="98">
        <f t="shared" si="14"/>
        <v>2000111</v>
      </c>
      <c r="P34" s="98">
        <f t="shared" si="14"/>
        <v>1888205</v>
      </c>
      <c r="Q34" s="98">
        <f t="shared" si="14"/>
        <v>55133</v>
      </c>
      <c r="R34" s="98">
        <f t="shared" si="14"/>
        <v>56158</v>
      </c>
      <c r="S34" s="98">
        <f t="shared" si="14"/>
        <v>1407162</v>
      </c>
      <c r="T34" s="29"/>
      <c r="U34" s="29"/>
      <c r="V34" s="29"/>
    </row>
    <row r="35" spans="1:22" outlineLevel="1" x14ac:dyDescent="0.25">
      <c r="A35" s="40">
        <v>23</v>
      </c>
      <c r="B35" s="40" t="s">
        <v>25</v>
      </c>
      <c r="C35" s="40" t="s">
        <v>13</v>
      </c>
      <c r="F35" s="38">
        <f>SUM(G35:S35)</f>
        <v>15458461</v>
      </c>
      <c r="G35" s="120">
        <v>661374</v>
      </c>
      <c r="H35" s="120">
        <v>274890</v>
      </c>
      <c r="I35" s="120">
        <v>1650528</v>
      </c>
      <c r="J35" s="120">
        <v>652759</v>
      </c>
      <c r="K35" s="120">
        <v>402560</v>
      </c>
      <c r="L35" s="120">
        <v>1399020</v>
      </c>
      <c r="M35" s="120">
        <v>1295954</v>
      </c>
      <c r="N35" s="120">
        <v>1054648</v>
      </c>
      <c r="O35" s="120">
        <v>2198618</v>
      </c>
      <c r="P35" s="120">
        <v>3327712</v>
      </c>
      <c r="Q35" s="120">
        <v>294927</v>
      </c>
      <c r="R35" s="120">
        <v>110378</v>
      </c>
      <c r="S35" s="120">
        <v>2135093</v>
      </c>
      <c r="T35" s="29"/>
      <c r="U35" s="29"/>
      <c r="V35" s="29"/>
    </row>
    <row r="36" spans="1:22" outlineLevel="1" x14ac:dyDescent="0.25">
      <c r="A36" s="40">
        <v>24</v>
      </c>
      <c r="B36" s="40" t="s">
        <v>25</v>
      </c>
      <c r="C36" s="40" t="s">
        <v>14</v>
      </c>
      <c r="F36" s="38"/>
      <c r="G36" s="120">
        <v>992714</v>
      </c>
      <c r="H36" s="120">
        <v>687225</v>
      </c>
      <c r="I36" s="120">
        <v>2862149</v>
      </c>
      <c r="J36" s="120">
        <v>359010</v>
      </c>
      <c r="K36" s="120">
        <v>204351</v>
      </c>
      <c r="L36" s="120">
        <v>1723306</v>
      </c>
      <c r="M36" s="120">
        <v>874769</v>
      </c>
      <c r="N36" s="120">
        <v>1160113</v>
      </c>
      <c r="O36" s="120">
        <v>5329795</v>
      </c>
      <c r="P36" s="120">
        <v>5657110</v>
      </c>
      <c r="Q36" s="120">
        <v>176893</v>
      </c>
      <c r="R36" s="120">
        <v>182124</v>
      </c>
      <c r="S36" s="120">
        <v>2455970</v>
      </c>
      <c r="T36" s="29"/>
      <c r="U36" s="29"/>
      <c r="V36" s="29"/>
    </row>
    <row r="37" spans="1:22" outlineLevel="1" x14ac:dyDescent="0.25">
      <c r="A37" s="40">
        <v>25</v>
      </c>
      <c r="B37" s="40" t="s">
        <v>25</v>
      </c>
      <c r="C37" s="40" t="s">
        <v>15</v>
      </c>
      <c r="F37" s="38">
        <f>SUM(G37:S37)</f>
        <v>193240</v>
      </c>
      <c r="G37" s="120">
        <v>9739</v>
      </c>
      <c r="H37" s="120">
        <v>1778</v>
      </c>
      <c r="I37" s="120">
        <v>22790</v>
      </c>
      <c r="J37" s="120">
        <v>12790</v>
      </c>
      <c r="K37" s="120">
        <v>8404</v>
      </c>
      <c r="L37" s="120">
        <v>19241</v>
      </c>
      <c r="M37" s="120">
        <v>30675</v>
      </c>
      <c r="N37" s="120">
        <v>10882</v>
      </c>
      <c r="O37" s="120">
        <v>10744</v>
      </c>
      <c r="P37" s="120">
        <v>44841</v>
      </c>
      <c r="Q37" s="120">
        <v>5679</v>
      </c>
      <c r="R37" s="120">
        <v>1417</v>
      </c>
      <c r="S37" s="120">
        <v>14260</v>
      </c>
      <c r="T37" s="29"/>
      <c r="U37" s="29"/>
      <c r="V37" s="29"/>
    </row>
    <row r="38" spans="1:22" x14ac:dyDescent="0.25">
      <c r="F38" s="38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29"/>
      <c r="U38" s="29"/>
      <c r="V38" s="29"/>
    </row>
    <row r="39" spans="1:22" x14ac:dyDescent="0.25">
      <c r="A39" s="40">
        <v>27</v>
      </c>
      <c r="B39" s="40" t="s">
        <v>25</v>
      </c>
      <c r="C39" s="40" t="s">
        <v>17</v>
      </c>
      <c r="F39" s="28"/>
      <c r="G39" s="100">
        <f>G34/G36</f>
        <v>0.38865473842415843</v>
      </c>
      <c r="H39" s="100">
        <f t="shared" ref="H39:S39" si="15">H34/H36</f>
        <v>0.32836698315689911</v>
      </c>
      <c r="I39" s="100">
        <f t="shared" si="15"/>
        <v>0.30354883690541618</v>
      </c>
      <c r="J39" s="100">
        <f t="shared" si="15"/>
        <v>0.43355616835185651</v>
      </c>
      <c r="K39" s="100">
        <f t="shared" si="15"/>
        <v>0.40545923435657277</v>
      </c>
      <c r="L39" s="100">
        <f t="shared" si="15"/>
        <v>0.41860818682230549</v>
      </c>
      <c r="M39" s="100">
        <f t="shared" si="15"/>
        <v>0.38954398246851457</v>
      </c>
      <c r="N39" s="100">
        <f t="shared" si="15"/>
        <v>0.35145628055198069</v>
      </c>
      <c r="O39" s="100">
        <f t="shared" si="15"/>
        <v>0.37526978054503035</v>
      </c>
      <c r="P39" s="100">
        <f t="shared" si="15"/>
        <v>0.33377554970647555</v>
      </c>
      <c r="Q39" s="100">
        <f t="shared" si="15"/>
        <v>0.31167428897695215</v>
      </c>
      <c r="R39" s="100">
        <f t="shared" si="15"/>
        <v>0.3083503547033889</v>
      </c>
      <c r="S39" s="100">
        <f t="shared" si="15"/>
        <v>0.57295569571289551</v>
      </c>
      <c r="T39" s="28"/>
      <c r="U39" s="28"/>
      <c r="V39" s="28"/>
    </row>
    <row r="40" spans="1:22" x14ac:dyDescent="0.25">
      <c r="A40" s="40">
        <v>28</v>
      </c>
      <c r="B40" s="40" t="s">
        <v>25</v>
      </c>
      <c r="C40" s="40" t="s">
        <v>18</v>
      </c>
      <c r="F40" s="99">
        <f>F35/F37</f>
        <v>79.996175740012418</v>
      </c>
      <c r="G40" s="99">
        <f>G35/G37</f>
        <v>67.909847006879559</v>
      </c>
      <c r="H40" s="99">
        <f t="shared" ref="H40:S40" si="16">H35/H37</f>
        <v>154.60629921259843</v>
      </c>
      <c r="I40" s="99">
        <f t="shared" si="16"/>
        <v>72.423343571741995</v>
      </c>
      <c r="J40" s="99">
        <f t="shared" si="16"/>
        <v>51.036669272869432</v>
      </c>
      <c r="K40" s="99">
        <f t="shared" si="16"/>
        <v>47.900999524036173</v>
      </c>
      <c r="L40" s="99">
        <f t="shared" si="16"/>
        <v>72.710358089496381</v>
      </c>
      <c r="M40" s="99">
        <f t="shared" si="16"/>
        <v>42.247889160554195</v>
      </c>
      <c r="N40" s="99">
        <f t="shared" si="16"/>
        <v>96.916743245726892</v>
      </c>
      <c r="O40" s="99">
        <f t="shared" si="16"/>
        <v>204.6368205510052</v>
      </c>
      <c r="P40" s="99">
        <f t="shared" si="16"/>
        <v>74.211369059566024</v>
      </c>
      <c r="Q40" s="99">
        <f t="shared" si="16"/>
        <v>51.932910723718962</v>
      </c>
      <c r="R40" s="99">
        <f t="shared" si="16"/>
        <v>77.895553987297106</v>
      </c>
      <c r="S40" s="99">
        <f t="shared" si="16"/>
        <v>149.72601683029453</v>
      </c>
      <c r="T40" s="29"/>
      <c r="U40" s="29"/>
      <c r="V40" s="29"/>
    </row>
    <row r="41" spans="1:22" x14ac:dyDescent="0.25">
      <c r="A41" s="40">
        <v>29</v>
      </c>
      <c r="B41" s="40" t="s">
        <v>25</v>
      </c>
      <c r="C41" s="40" t="s">
        <v>19</v>
      </c>
      <c r="F41" s="39"/>
      <c r="G41" s="101">
        <f>G36/G35</f>
        <v>1.5009873384801942</v>
      </c>
      <c r="H41" s="101">
        <f t="shared" ref="H41:S41" si="17">H36/H35</f>
        <v>2.5</v>
      </c>
      <c r="I41" s="101">
        <f t="shared" si="17"/>
        <v>1.7340808517032125</v>
      </c>
      <c r="J41" s="101">
        <f t="shared" si="17"/>
        <v>0.54998858690573393</v>
      </c>
      <c r="K41" s="101">
        <f t="shared" si="17"/>
        <v>0.50762867647058818</v>
      </c>
      <c r="L41" s="101">
        <f t="shared" si="17"/>
        <v>1.231795113722463</v>
      </c>
      <c r="M41" s="101">
        <f t="shared" si="17"/>
        <v>0.67500003858161628</v>
      </c>
      <c r="N41" s="101">
        <f t="shared" si="17"/>
        <v>1.100000189636732</v>
      </c>
      <c r="O41" s="101">
        <f t="shared" si="17"/>
        <v>2.4241569021994724</v>
      </c>
      <c r="P41" s="101">
        <f t="shared" si="17"/>
        <v>1.6999998797972902</v>
      </c>
      <c r="Q41" s="101">
        <f t="shared" si="17"/>
        <v>0.59978570968409128</v>
      </c>
      <c r="R41" s="101">
        <f t="shared" si="17"/>
        <v>1.6500027179329215</v>
      </c>
      <c r="S41" s="101">
        <f t="shared" si="17"/>
        <v>1.1502871303498254</v>
      </c>
      <c r="T41" s="39"/>
      <c r="U41" s="39"/>
      <c r="V41" s="39"/>
    </row>
    <row r="42" spans="1:22" x14ac:dyDescent="0.25">
      <c r="A42" s="40">
        <v>30</v>
      </c>
      <c r="B42" s="40" t="s">
        <v>25</v>
      </c>
      <c r="C42" s="40" t="s">
        <v>20</v>
      </c>
      <c r="F42" s="39"/>
      <c r="G42" s="101">
        <f>G34/G35</f>
        <v>0.58336584141499359</v>
      </c>
      <c r="H42" s="101">
        <f t="shared" ref="H42:S42" si="18">H34/H35</f>
        <v>0.82091745789224779</v>
      </c>
      <c r="I42" s="101">
        <f t="shared" si="18"/>
        <v>0.52637822563446368</v>
      </c>
      <c r="J42" s="101">
        <f t="shared" si="18"/>
        <v>0.23845094437610206</v>
      </c>
      <c r="K42" s="101">
        <f t="shared" si="18"/>
        <v>0.2058227344992051</v>
      </c>
      <c r="L42" s="101">
        <f t="shared" si="18"/>
        <v>0.51563951909193584</v>
      </c>
      <c r="M42" s="101">
        <f t="shared" si="18"/>
        <v>0.26294220319548378</v>
      </c>
      <c r="N42" s="101">
        <f t="shared" si="18"/>
        <v>0.38660197525619922</v>
      </c>
      <c r="O42" s="101">
        <f t="shared" si="18"/>
        <v>0.9097128286951166</v>
      </c>
      <c r="P42" s="101">
        <f t="shared" si="18"/>
        <v>0.56741839438028296</v>
      </c>
      <c r="Q42" s="101">
        <f t="shared" si="18"/>
        <v>0.18693778460432581</v>
      </c>
      <c r="R42" s="101">
        <f t="shared" si="18"/>
        <v>0.50877892333617203</v>
      </c>
      <c r="S42" s="101">
        <f t="shared" si="18"/>
        <v>0.65906356303917446</v>
      </c>
      <c r="T42" s="39"/>
      <c r="U42" s="39"/>
      <c r="V42" s="39"/>
    </row>
    <row r="43" spans="1:22" x14ac:dyDescent="0.25">
      <c r="A43" s="40">
        <v>31</v>
      </c>
      <c r="B43" s="40" t="s">
        <v>25</v>
      </c>
      <c r="C43" s="40" t="s">
        <v>21</v>
      </c>
      <c r="F43" s="29"/>
      <c r="G43" s="99">
        <f>G34/G30</f>
        <v>67.688245614035083</v>
      </c>
      <c r="H43" s="99">
        <f t="shared" ref="H43:S43" si="19">H34/H30</f>
        <v>182.42683912691996</v>
      </c>
      <c r="I43" s="99">
        <f t="shared" si="19"/>
        <v>75.116894345495425</v>
      </c>
      <c r="J43" s="99">
        <f t="shared" si="19"/>
        <v>21.475027593818986</v>
      </c>
      <c r="K43" s="99">
        <f t="shared" si="19"/>
        <v>19.404215456674471</v>
      </c>
      <c r="L43" s="99">
        <f t="shared" si="19"/>
        <v>61.784001370332305</v>
      </c>
      <c r="M43" s="99">
        <f t="shared" si="19"/>
        <v>23.463540590787026</v>
      </c>
      <c r="N43" s="99">
        <f t="shared" si="19"/>
        <v>53.698011326221518</v>
      </c>
      <c r="O43" s="99">
        <f t="shared" si="19"/>
        <v>186.19540122882145</v>
      </c>
      <c r="P43" s="99">
        <f t="shared" si="19"/>
        <v>69.269048754539781</v>
      </c>
      <c r="Q43" s="99">
        <f t="shared" si="19"/>
        <v>18.064547837483616</v>
      </c>
      <c r="R43" s="99">
        <f t="shared" si="19"/>
        <v>63.815909090909088</v>
      </c>
      <c r="S43" s="99">
        <f t="shared" si="19"/>
        <v>96.718812289504427</v>
      </c>
      <c r="T43" s="29"/>
      <c r="U43" s="29"/>
      <c r="V43" s="29"/>
    </row>
    <row r="44" spans="1:22" x14ac:dyDescent="0.25"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</row>
    <row r="45" spans="1:22" x14ac:dyDescent="0.25">
      <c r="C45" s="41" t="s">
        <v>22</v>
      </c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1:22" x14ac:dyDescent="0.25">
      <c r="A46" s="40">
        <v>32</v>
      </c>
      <c r="B46" s="40" t="s">
        <v>25</v>
      </c>
      <c r="C46" s="40" t="s">
        <v>24</v>
      </c>
      <c r="F46" s="38"/>
      <c r="G46" s="122">
        <v>138</v>
      </c>
      <c r="H46" s="122">
        <v>908</v>
      </c>
      <c r="I46" s="122">
        <v>9726</v>
      </c>
      <c r="J46" s="122">
        <v>6729</v>
      </c>
      <c r="K46" s="122">
        <v>3789</v>
      </c>
      <c r="L46" s="122">
        <v>6573</v>
      </c>
      <c r="M46" s="122">
        <v>12606</v>
      </c>
      <c r="N46" s="122">
        <v>7152</v>
      </c>
      <c r="O46" s="122">
        <v>5917</v>
      </c>
      <c r="P46" s="122">
        <v>24701</v>
      </c>
      <c r="Q46" s="122">
        <v>2783</v>
      </c>
      <c r="R46" s="122">
        <v>826</v>
      </c>
      <c r="S46" s="122">
        <v>13186</v>
      </c>
      <c r="T46" s="29"/>
      <c r="U46" s="29"/>
      <c r="V46" s="29"/>
    </row>
    <row r="47" spans="1:22" x14ac:dyDescent="0.25">
      <c r="A47" s="40">
        <v>33</v>
      </c>
      <c r="B47" s="40" t="s">
        <v>25</v>
      </c>
      <c r="C47" s="40" t="s">
        <v>9</v>
      </c>
      <c r="F47" s="38"/>
      <c r="G47" s="120">
        <v>6550</v>
      </c>
      <c r="H47" s="120">
        <v>97282</v>
      </c>
      <c r="I47" s="120">
        <v>499745</v>
      </c>
      <c r="J47" s="120">
        <v>103831</v>
      </c>
      <c r="K47" s="120">
        <v>43612</v>
      </c>
      <c r="L47" s="120">
        <v>220470</v>
      </c>
      <c r="M47" s="120">
        <v>220576</v>
      </c>
      <c r="N47" s="120">
        <v>273087</v>
      </c>
      <c r="O47" s="120">
        <v>502754</v>
      </c>
      <c r="P47" s="120">
        <v>1169764</v>
      </c>
      <c r="Q47" s="120">
        <v>3231</v>
      </c>
      <c r="R47" s="120">
        <v>519</v>
      </c>
      <c r="S47" s="120">
        <v>977449</v>
      </c>
      <c r="T47" s="29"/>
      <c r="U47" s="29"/>
      <c r="V47" s="29"/>
    </row>
    <row r="48" spans="1:22" x14ac:dyDescent="0.25">
      <c r="A48" s="40">
        <v>34</v>
      </c>
      <c r="B48" s="40" t="s">
        <v>25</v>
      </c>
      <c r="C48" s="40" t="s">
        <v>10</v>
      </c>
      <c r="F48" s="38"/>
      <c r="G48" s="120">
        <v>1562</v>
      </c>
      <c r="H48" s="120">
        <v>10964</v>
      </c>
      <c r="I48" s="120">
        <v>37954</v>
      </c>
      <c r="J48" s="120">
        <v>2181</v>
      </c>
      <c r="K48" s="120">
        <v>4295</v>
      </c>
      <c r="L48" s="120">
        <v>15797</v>
      </c>
      <c r="M48" s="120">
        <v>10398</v>
      </c>
      <c r="N48" s="120">
        <v>10496</v>
      </c>
      <c r="O48" s="120">
        <v>74583</v>
      </c>
      <c r="P48" s="120">
        <v>62337</v>
      </c>
      <c r="Q48" s="120">
        <v>9043</v>
      </c>
      <c r="R48" s="120">
        <v>6749</v>
      </c>
      <c r="S48" s="120">
        <v>172331</v>
      </c>
      <c r="T48" s="29"/>
      <c r="U48" s="29"/>
      <c r="V48" s="29"/>
    </row>
    <row r="49" spans="1:22" x14ac:dyDescent="0.25">
      <c r="A49" s="40">
        <v>35</v>
      </c>
      <c r="B49" s="40" t="s">
        <v>25</v>
      </c>
      <c r="C49" s="41" t="s">
        <v>11</v>
      </c>
      <c r="F49" s="38">
        <f>SUM(G49:S49)</f>
        <v>1923729</v>
      </c>
      <c r="G49" s="123">
        <v>276</v>
      </c>
      <c r="H49" s="123">
        <v>49529</v>
      </c>
      <c r="I49" s="123">
        <v>230642</v>
      </c>
      <c r="J49" s="123">
        <v>44199</v>
      </c>
      <c r="K49" s="123">
        <v>28826</v>
      </c>
      <c r="L49" s="123">
        <v>206356</v>
      </c>
      <c r="M49" s="123">
        <v>75732</v>
      </c>
      <c r="N49" s="123">
        <v>106647</v>
      </c>
      <c r="O49" s="123">
        <v>393727</v>
      </c>
      <c r="P49" s="123">
        <v>527771</v>
      </c>
      <c r="Q49" s="123">
        <v>39102</v>
      </c>
      <c r="R49" s="123">
        <v>46329</v>
      </c>
      <c r="S49" s="123">
        <v>174593</v>
      </c>
      <c r="T49" s="31"/>
      <c r="U49" s="31"/>
    </row>
    <row r="50" spans="1:22" x14ac:dyDescent="0.25">
      <c r="A50" s="40">
        <v>36</v>
      </c>
      <c r="B50" s="40" t="s">
        <v>25</v>
      </c>
      <c r="C50" s="40" t="s">
        <v>12</v>
      </c>
      <c r="F50" s="38"/>
      <c r="G50" s="98">
        <f>SUM(G47:G49)</f>
        <v>8388</v>
      </c>
      <c r="H50" s="98">
        <f t="shared" ref="H50:S50" si="20">SUM(H47:H49)</f>
        <v>157775</v>
      </c>
      <c r="I50" s="98">
        <f t="shared" si="20"/>
        <v>768341</v>
      </c>
      <c r="J50" s="98">
        <f t="shared" si="20"/>
        <v>150211</v>
      </c>
      <c r="K50" s="98">
        <f t="shared" si="20"/>
        <v>76733</v>
      </c>
      <c r="L50" s="98">
        <f t="shared" si="20"/>
        <v>442623</v>
      </c>
      <c r="M50" s="98">
        <f t="shared" si="20"/>
        <v>306706</v>
      </c>
      <c r="N50" s="98">
        <f t="shared" si="20"/>
        <v>390230</v>
      </c>
      <c r="O50" s="98">
        <f t="shared" si="20"/>
        <v>971064</v>
      </c>
      <c r="P50" s="98">
        <f t="shared" si="20"/>
        <v>1759872</v>
      </c>
      <c r="Q50" s="98">
        <f t="shared" si="20"/>
        <v>51376</v>
      </c>
      <c r="R50" s="98">
        <f t="shared" si="20"/>
        <v>53597</v>
      </c>
      <c r="S50" s="98">
        <f t="shared" si="20"/>
        <v>1324373</v>
      </c>
      <c r="T50" s="29"/>
      <c r="U50" s="29"/>
    </row>
    <row r="51" spans="1:22" x14ac:dyDescent="0.25">
      <c r="A51" s="40">
        <v>37</v>
      </c>
      <c r="B51" s="40" t="s">
        <v>25</v>
      </c>
      <c r="C51" s="40" t="s">
        <v>13</v>
      </c>
      <c r="F51" s="38">
        <f>SUM(G51:S51)</f>
        <v>12004778</v>
      </c>
      <c r="G51" s="120">
        <v>17558</v>
      </c>
      <c r="H51" s="120">
        <v>197070</v>
      </c>
      <c r="I51" s="120">
        <v>1382538</v>
      </c>
      <c r="J51" s="120">
        <v>619655</v>
      </c>
      <c r="K51" s="120">
        <v>362084</v>
      </c>
      <c r="L51" s="120">
        <v>825416</v>
      </c>
      <c r="M51" s="120">
        <v>1109255</v>
      </c>
      <c r="N51" s="120">
        <v>994079</v>
      </c>
      <c r="O51" s="120">
        <v>1176178</v>
      </c>
      <c r="P51" s="120">
        <v>3016042</v>
      </c>
      <c r="Q51" s="120">
        <v>271654</v>
      </c>
      <c r="R51" s="120">
        <v>104432</v>
      </c>
      <c r="S51" s="120">
        <v>1928817</v>
      </c>
      <c r="T51" s="29"/>
      <c r="U51" s="29"/>
    </row>
    <row r="52" spans="1:22" x14ac:dyDescent="0.25">
      <c r="A52" s="40">
        <v>38</v>
      </c>
      <c r="B52" s="40" t="s">
        <v>25</v>
      </c>
      <c r="C52" s="40" t="s">
        <v>14</v>
      </c>
      <c r="F52" s="48"/>
      <c r="G52" s="120">
        <v>21317</v>
      </c>
      <c r="H52" s="120">
        <v>492675</v>
      </c>
      <c r="I52" s="120">
        <v>2397506</v>
      </c>
      <c r="J52" s="120">
        <v>340803</v>
      </c>
      <c r="K52" s="120">
        <v>183780</v>
      </c>
      <c r="L52" s="120">
        <v>992121</v>
      </c>
      <c r="M52" s="120">
        <v>748747</v>
      </c>
      <c r="N52" s="120">
        <v>1093487</v>
      </c>
      <c r="O52" s="120">
        <v>2683837</v>
      </c>
      <c r="P52" s="120">
        <v>5127271</v>
      </c>
      <c r="Q52" s="120">
        <v>162930</v>
      </c>
      <c r="R52" s="120">
        <v>172313</v>
      </c>
      <c r="S52" s="120">
        <v>2218752</v>
      </c>
      <c r="T52" s="29"/>
      <c r="U52" s="29"/>
      <c r="V52" s="29"/>
    </row>
    <row r="53" spans="1:22" x14ac:dyDescent="0.25">
      <c r="A53" s="40">
        <v>39</v>
      </c>
      <c r="B53" s="40" t="s">
        <v>25</v>
      </c>
      <c r="C53" s="40" t="s">
        <v>15</v>
      </c>
      <c r="F53" s="38">
        <f>SUM(G53:S53)</f>
        <v>156329</v>
      </c>
      <c r="G53" s="120">
        <v>217</v>
      </c>
      <c r="H53" s="120">
        <v>1421</v>
      </c>
      <c r="I53" s="120">
        <v>19783</v>
      </c>
      <c r="J53" s="120">
        <v>12052</v>
      </c>
      <c r="K53" s="120">
        <v>7719</v>
      </c>
      <c r="L53" s="120">
        <v>9927</v>
      </c>
      <c r="M53" s="120">
        <v>27219</v>
      </c>
      <c r="N53" s="120">
        <v>10172</v>
      </c>
      <c r="O53" s="120">
        <v>7258</v>
      </c>
      <c r="P53" s="120">
        <v>40675</v>
      </c>
      <c r="Q53" s="120">
        <v>5258</v>
      </c>
      <c r="R53" s="120">
        <v>1317</v>
      </c>
      <c r="S53" s="120">
        <v>13311</v>
      </c>
      <c r="T53" s="29"/>
      <c r="U53" s="29"/>
      <c r="V53" s="29"/>
    </row>
    <row r="54" spans="1:22" x14ac:dyDescent="0.25">
      <c r="A54" s="40">
        <v>40</v>
      </c>
      <c r="B54" s="40" t="s">
        <v>25</v>
      </c>
      <c r="C54" s="40" t="s">
        <v>16</v>
      </c>
      <c r="F54" s="48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</row>
    <row r="55" spans="1:22" x14ac:dyDescent="0.25">
      <c r="A55" s="40">
        <v>41</v>
      </c>
      <c r="B55" s="40" t="s">
        <v>25</v>
      </c>
      <c r="C55" s="40" t="s">
        <v>17</v>
      </c>
      <c r="F55" s="46"/>
      <c r="G55" s="28">
        <f>G50/G52</f>
        <v>0.39348876483557726</v>
      </c>
      <c r="H55" s="28">
        <f t="shared" ref="H55:S55" si="21">H50/H52</f>
        <v>0.32024153853960524</v>
      </c>
      <c r="I55" s="28">
        <f t="shared" si="21"/>
        <v>0.32047511038554233</v>
      </c>
      <c r="J55" s="28">
        <f t="shared" si="21"/>
        <v>0.44075609663060478</v>
      </c>
      <c r="K55" s="28">
        <f t="shared" si="21"/>
        <v>0.41752639024921101</v>
      </c>
      <c r="L55" s="28">
        <f t="shared" si="21"/>
        <v>0.44613812226532851</v>
      </c>
      <c r="M55" s="28">
        <f t="shared" si="21"/>
        <v>0.40962568130490007</v>
      </c>
      <c r="N55" s="28">
        <f t="shared" si="21"/>
        <v>0.35686752563130608</v>
      </c>
      <c r="O55" s="28">
        <f t="shared" si="21"/>
        <v>0.36181929081386088</v>
      </c>
      <c r="P55" s="28">
        <f t="shared" si="21"/>
        <v>0.34323756243818593</v>
      </c>
      <c r="Q55" s="28">
        <f t="shared" si="21"/>
        <v>0.31532559995089915</v>
      </c>
      <c r="R55" s="28">
        <f t="shared" si="21"/>
        <v>0.31104443657762326</v>
      </c>
      <c r="S55" s="28">
        <f t="shared" si="21"/>
        <v>0.59689996899157727</v>
      </c>
      <c r="T55" s="28"/>
      <c r="U55" s="28"/>
      <c r="V55" s="28"/>
    </row>
    <row r="56" spans="1:22" x14ac:dyDescent="0.25">
      <c r="A56" s="40">
        <v>42</v>
      </c>
      <c r="B56" s="40" t="s">
        <v>25</v>
      </c>
      <c r="C56" s="40" t="s">
        <v>18</v>
      </c>
      <c r="F56" s="26">
        <f>F51/F53</f>
        <v>76.791753289536814</v>
      </c>
      <c r="G56" s="29">
        <f>G51/G53</f>
        <v>80.912442396313367</v>
      </c>
      <c r="H56" s="29">
        <f t="shared" ref="H56:S56" si="22">H51/H53</f>
        <v>138.68402533427164</v>
      </c>
      <c r="I56" s="29">
        <f t="shared" si="22"/>
        <v>69.885153920032351</v>
      </c>
      <c r="J56" s="29">
        <f t="shared" si="22"/>
        <v>51.415117822768003</v>
      </c>
      <c r="K56" s="29">
        <f t="shared" si="22"/>
        <v>46.908148723927972</v>
      </c>
      <c r="L56" s="29">
        <f t="shared" si="22"/>
        <v>83.148584668076964</v>
      </c>
      <c r="M56" s="29">
        <f t="shared" si="22"/>
        <v>40.752966677688377</v>
      </c>
      <c r="N56" s="29">
        <f t="shared" si="22"/>
        <v>97.726995674400314</v>
      </c>
      <c r="O56" s="29">
        <f t="shared" si="22"/>
        <v>162.05263157894737</v>
      </c>
      <c r="P56" s="29">
        <f t="shared" si="22"/>
        <v>74.149772587584508</v>
      </c>
      <c r="Q56" s="29">
        <f t="shared" si="22"/>
        <v>51.664891593761887</v>
      </c>
      <c r="R56" s="29">
        <f t="shared" si="22"/>
        <v>79.295368261199698</v>
      </c>
      <c r="S56" s="29">
        <f t="shared" si="22"/>
        <v>144.90398918187964</v>
      </c>
      <c r="T56" s="29"/>
      <c r="U56" s="29"/>
      <c r="V56" s="29"/>
    </row>
    <row r="57" spans="1:22" x14ac:dyDescent="0.25">
      <c r="A57" s="40">
        <v>43</v>
      </c>
      <c r="B57" s="40" t="s">
        <v>25</v>
      </c>
      <c r="C57" s="40" t="s">
        <v>19</v>
      </c>
      <c r="F57" s="39"/>
      <c r="G57" s="39">
        <f>G52/G51</f>
        <v>1.2140904431028592</v>
      </c>
      <c r="H57" s="39">
        <f t="shared" ref="H57:S57" si="23">H52/H51</f>
        <v>2.5</v>
      </c>
      <c r="I57" s="39">
        <f t="shared" si="23"/>
        <v>1.7341338899907273</v>
      </c>
      <c r="J57" s="39">
        <f t="shared" si="23"/>
        <v>0.54998829994109621</v>
      </c>
      <c r="K57" s="39">
        <f t="shared" si="23"/>
        <v>0.5075617812441312</v>
      </c>
      <c r="L57" s="39">
        <f t="shared" si="23"/>
        <v>1.2019648274324704</v>
      </c>
      <c r="M57" s="39">
        <f t="shared" si="23"/>
        <v>0.67499988731175431</v>
      </c>
      <c r="N57" s="39">
        <f t="shared" si="23"/>
        <v>1.1000001005956268</v>
      </c>
      <c r="O57" s="39">
        <f t="shared" si="23"/>
        <v>2.2818289408575914</v>
      </c>
      <c r="P57" s="39">
        <f t="shared" si="23"/>
        <v>1.6999998673758523</v>
      </c>
      <c r="Q57" s="39">
        <f t="shared" si="23"/>
        <v>0.59977029603834286</v>
      </c>
      <c r="R57" s="39">
        <f t="shared" si="23"/>
        <v>1.6500019151218017</v>
      </c>
      <c r="S57" s="39">
        <f t="shared" si="23"/>
        <v>1.1503175262349927</v>
      </c>
      <c r="T57" s="39"/>
      <c r="U57" s="39"/>
      <c r="V57" s="39"/>
    </row>
    <row r="58" spans="1:22" x14ac:dyDescent="0.25">
      <c r="A58" s="40">
        <v>44</v>
      </c>
      <c r="B58" s="40" t="s">
        <v>25</v>
      </c>
      <c r="C58" s="40" t="s">
        <v>20</v>
      </c>
      <c r="F58" s="39"/>
      <c r="G58" s="39">
        <f>G50/G51</f>
        <v>0.47773094885522271</v>
      </c>
      <c r="H58" s="39">
        <f t="shared" ref="H58:S58" si="24">H50/H51</f>
        <v>0.80060384634901305</v>
      </c>
      <c r="I58" s="39">
        <f t="shared" si="24"/>
        <v>0.55574674981808814</v>
      </c>
      <c r="J58" s="39">
        <f t="shared" si="24"/>
        <v>0.24241069627453987</v>
      </c>
      <c r="K58" s="39">
        <f t="shared" si="24"/>
        <v>0.21192043835132179</v>
      </c>
      <c r="L58" s="39">
        <f t="shared" si="24"/>
        <v>0.536242331139692</v>
      </c>
      <c r="M58" s="39">
        <f t="shared" si="24"/>
        <v>0.27649728872080809</v>
      </c>
      <c r="N58" s="39">
        <f t="shared" si="24"/>
        <v>0.39255431409374908</v>
      </c>
      <c r="O58" s="39">
        <f t="shared" si="24"/>
        <v>0.82560972913963704</v>
      </c>
      <c r="P58" s="39">
        <f t="shared" si="24"/>
        <v>0.5835038106233269</v>
      </c>
      <c r="Q58" s="39">
        <f t="shared" si="24"/>
        <v>0.18912292843101888</v>
      </c>
      <c r="R58" s="39">
        <f t="shared" si="24"/>
        <v>0.51322391604106021</v>
      </c>
      <c r="S58" s="39">
        <f t="shared" si="24"/>
        <v>0.68662449574013507</v>
      </c>
      <c r="T58" s="39"/>
      <c r="U58" s="39"/>
      <c r="V58" s="39"/>
    </row>
    <row r="59" spans="1:22" x14ac:dyDescent="0.25">
      <c r="A59" s="40">
        <v>45</v>
      </c>
      <c r="B59" s="40" t="s">
        <v>25</v>
      </c>
      <c r="C59" s="40" t="s">
        <v>21</v>
      </c>
      <c r="F59" s="29"/>
      <c r="G59" s="29">
        <f>G50/G46</f>
        <v>60.782608695652172</v>
      </c>
      <c r="H59" s="29">
        <f t="shared" ref="H59:S59" si="25">H50/H46</f>
        <v>173.76101321585904</v>
      </c>
      <c r="I59" s="29">
        <f t="shared" si="25"/>
        <v>78.998663376516546</v>
      </c>
      <c r="J59" s="29">
        <f t="shared" si="25"/>
        <v>22.322930598900282</v>
      </c>
      <c r="K59" s="29">
        <f t="shared" si="25"/>
        <v>20.251517550804962</v>
      </c>
      <c r="L59" s="29">
        <f t="shared" si="25"/>
        <v>67.339570972158825</v>
      </c>
      <c r="M59" s="29">
        <f t="shared" si="25"/>
        <v>24.330160241155006</v>
      </c>
      <c r="N59" s="29">
        <f t="shared" si="25"/>
        <v>54.56236017897092</v>
      </c>
      <c r="O59" s="29">
        <f t="shared" si="25"/>
        <v>164.11424708467129</v>
      </c>
      <c r="P59" s="29">
        <f t="shared" si="25"/>
        <v>71.246994048823936</v>
      </c>
      <c r="Q59" s="29">
        <f t="shared" si="25"/>
        <v>18.460653970535393</v>
      </c>
      <c r="R59" s="29">
        <f t="shared" si="25"/>
        <v>64.88740920096852</v>
      </c>
      <c r="S59" s="29">
        <f t="shared" si="25"/>
        <v>100.43781283179129</v>
      </c>
      <c r="T59" s="29"/>
      <c r="U59" s="29"/>
      <c r="V59" s="29"/>
    </row>
    <row r="60" spans="1:22" x14ac:dyDescent="0.25">
      <c r="J60" s="27"/>
      <c r="K60" s="27"/>
      <c r="L60" s="27"/>
      <c r="M60" s="27"/>
    </row>
    <row r="61" spans="1:22" x14ac:dyDescent="0.25">
      <c r="F61" s="45"/>
      <c r="J61" s="27"/>
      <c r="K61" s="27"/>
      <c r="L61" s="27"/>
      <c r="M61" s="27"/>
    </row>
    <row r="62" spans="1:22" x14ac:dyDescent="0.25">
      <c r="F62" s="45"/>
    </row>
    <row r="68" spans="9:13" x14ac:dyDescent="0.25">
      <c r="K68" s="41"/>
    </row>
    <row r="72" spans="9:13" x14ac:dyDescent="0.25">
      <c r="I72" s="43"/>
      <c r="J72" s="28"/>
      <c r="K72" s="28"/>
      <c r="L72" s="28"/>
      <c r="M72" s="28"/>
    </row>
    <row r="73" spans="9:13" x14ac:dyDescent="0.25">
      <c r="I73" s="43"/>
      <c r="J73" s="28"/>
      <c r="K73" s="28"/>
      <c r="L73" s="28"/>
      <c r="M73" s="28"/>
    </row>
    <row r="74" spans="9:13" x14ac:dyDescent="0.25">
      <c r="I74" s="29"/>
      <c r="J74" s="29"/>
      <c r="K74" s="29"/>
      <c r="L74" s="29"/>
      <c r="M74" s="29"/>
    </row>
    <row r="75" spans="9:13" x14ac:dyDescent="0.25">
      <c r="I75" s="29"/>
      <c r="J75" s="29"/>
      <c r="K75" s="29"/>
      <c r="L75" s="29"/>
      <c r="M75" s="29"/>
    </row>
    <row r="79" spans="9:13" x14ac:dyDescent="0.25">
      <c r="I79" s="29"/>
      <c r="J79" s="29"/>
      <c r="K79" s="31"/>
      <c r="L79" s="29"/>
      <c r="M79" s="29"/>
    </row>
    <row r="81" spans="11:13" x14ac:dyDescent="0.25">
      <c r="K81" s="41"/>
      <c r="L81" s="41"/>
      <c r="M81" s="41"/>
    </row>
    <row r="90" spans="11:13" x14ac:dyDescent="0.25">
      <c r="K90" s="41"/>
    </row>
    <row r="94" spans="11:13" x14ac:dyDescent="0.25">
      <c r="K94" s="41"/>
      <c r="L94" s="41"/>
      <c r="M94" s="41"/>
    </row>
    <row r="106" spans="11:11" x14ac:dyDescent="0.25">
      <c r="K106" s="41"/>
    </row>
    <row r="110" spans="11:11" x14ac:dyDescent="0.25">
      <c r="K110" s="41"/>
    </row>
  </sheetData>
  <mergeCells count="2">
    <mergeCell ref="K5:L5"/>
    <mergeCell ref="F5:H5"/>
  </mergeCells>
  <pageMargins left="0.2" right="0.2" top="0.25" bottom="0.25" header="0.3" footer="0.3"/>
  <pageSetup scale="39" fitToWidth="0" orientation="landscape" verticalDpi="598" r:id="rId1"/>
  <ignoredErrors>
    <ignoredError sqref="G34 G50 H34 H50 I34:S34 I50:S50" formulaRange="1"/>
    <ignoredError sqref="G15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showGridLines="0" tabSelected="1" topLeftCell="A7" zoomScaleNormal="100" workbookViewId="0">
      <selection activeCell="O3" sqref="O3"/>
    </sheetView>
  </sheetViews>
  <sheetFormatPr defaultColWidth="9.109375" defaultRowHeight="13.2" x14ac:dyDescent="0.25"/>
  <cols>
    <col min="1" max="1" width="4.33203125" style="23" customWidth="1"/>
    <col min="2" max="2" width="1.5546875" style="23" bestFit="1" customWidth="1"/>
    <col min="3" max="4" width="9.109375" style="23"/>
    <col min="5" max="5" width="12.44140625" style="23" customWidth="1"/>
    <col min="6" max="6" width="11" style="21" customWidth="1"/>
    <col min="7" max="7" width="11.109375" style="23" customWidth="1"/>
    <col min="8" max="8" width="10.88671875" style="25" customWidth="1"/>
    <col min="9" max="9" width="10.88671875" style="23" bestFit="1" customWidth="1"/>
    <col min="10" max="12" width="9.88671875" style="23" customWidth="1"/>
    <col min="13" max="16" width="9.88671875" style="23" bestFit="1" customWidth="1"/>
    <col min="17" max="17" width="9.88671875" style="23" customWidth="1"/>
    <col min="18" max="18" width="10.6640625" style="25" customWidth="1"/>
    <col min="19" max="20" width="9.88671875" style="23" bestFit="1" customWidth="1"/>
    <col min="21" max="16384" width="9.109375" style="23"/>
  </cols>
  <sheetData>
    <row r="1" spans="1:20" x14ac:dyDescent="0.25">
      <c r="K1" s="21"/>
      <c r="L1" s="21"/>
      <c r="O1" s="21"/>
    </row>
    <row r="2" spans="1:20" x14ac:dyDescent="0.25">
      <c r="I2" s="25"/>
      <c r="J2" s="21"/>
      <c r="K2" s="21"/>
      <c r="L2" s="21" t="s">
        <v>51</v>
      </c>
      <c r="O2" s="21"/>
      <c r="S2" s="21" t="s">
        <v>51</v>
      </c>
    </row>
    <row r="3" spans="1:20" x14ac:dyDescent="0.25">
      <c r="I3" s="25"/>
      <c r="J3" s="21"/>
      <c r="L3" s="21" t="s">
        <v>285</v>
      </c>
      <c r="O3" s="21"/>
      <c r="S3" s="21" t="s">
        <v>285</v>
      </c>
    </row>
    <row r="4" spans="1:20" x14ac:dyDescent="0.25">
      <c r="I4" s="25"/>
      <c r="J4" s="21"/>
      <c r="L4" s="21" t="s">
        <v>364</v>
      </c>
      <c r="O4" s="21"/>
      <c r="S4" s="21" t="s">
        <v>365</v>
      </c>
    </row>
    <row r="5" spans="1:20" x14ac:dyDescent="0.25">
      <c r="I5" s="25"/>
      <c r="J5" s="21"/>
    </row>
    <row r="6" spans="1:20" x14ac:dyDescent="0.25">
      <c r="A6" s="23" t="s">
        <v>274</v>
      </c>
      <c r="G6" s="24" t="str">
        <f>'Appendix H-135 2018'!P5</f>
        <v>Year Ended September 30, 2018</v>
      </c>
      <c r="N6" s="23" t="str">
        <f>G6</f>
        <v>Year Ended September 30, 2018</v>
      </c>
      <c r="Q6" s="24"/>
      <c r="R6" s="24"/>
      <c r="S6" s="24"/>
    </row>
    <row r="9" spans="1:20" x14ac:dyDescent="0.25">
      <c r="F9" s="37"/>
      <c r="G9" s="40"/>
      <c r="H9" s="27"/>
      <c r="N9" s="40"/>
      <c r="O9" s="40"/>
      <c r="P9" s="40"/>
      <c r="Q9" s="40"/>
      <c r="R9" s="27"/>
      <c r="S9" s="40"/>
      <c r="T9" s="40"/>
    </row>
    <row r="10" spans="1:20" s="21" customFormat="1" x14ac:dyDescent="0.25">
      <c r="C10" s="24" t="s">
        <v>32</v>
      </c>
      <c r="F10" s="37"/>
      <c r="G10" s="18" t="s">
        <v>302</v>
      </c>
      <c r="H10" s="18" t="s">
        <v>44</v>
      </c>
      <c r="I10" s="18" t="s">
        <v>44</v>
      </c>
      <c r="J10" s="18" t="s">
        <v>46</v>
      </c>
      <c r="K10" s="18" t="s">
        <v>46</v>
      </c>
      <c r="L10" s="18" t="s">
        <v>46</v>
      </c>
      <c r="M10" s="18" t="s">
        <v>43</v>
      </c>
      <c r="N10" s="18" t="s">
        <v>43</v>
      </c>
      <c r="O10" s="18" t="s">
        <v>43</v>
      </c>
      <c r="P10" s="18" t="s">
        <v>43</v>
      </c>
      <c r="Q10" s="18" t="s">
        <v>441</v>
      </c>
      <c r="R10" s="18" t="s">
        <v>441</v>
      </c>
      <c r="S10" s="18" t="s">
        <v>45</v>
      </c>
      <c r="T10" s="18"/>
    </row>
    <row r="11" spans="1:20" s="22" customFormat="1" x14ac:dyDescent="0.25">
      <c r="C11" s="47" t="s">
        <v>4</v>
      </c>
      <c r="F11" s="19"/>
      <c r="G11" s="19" t="s">
        <v>50</v>
      </c>
      <c r="H11" s="19" t="s">
        <v>27</v>
      </c>
      <c r="I11" s="19" t="s">
        <v>50</v>
      </c>
      <c r="J11" s="19" t="s">
        <v>382</v>
      </c>
      <c r="K11" s="19" t="s">
        <v>48</v>
      </c>
      <c r="L11" s="19" t="s">
        <v>50</v>
      </c>
      <c r="M11" s="19" t="s">
        <v>48</v>
      </c>
      <c r="N11" s="19" t="s">
        <v>49</v>
      </c>
      <c r="O11" s="19" t="s">
        <v>27</v>
      </c>
      <c r="P11" s="19" t="s">
        <v>50</v>
      </c>
      <c r="Q11" s="19" t="s">
        <v>48</v>
      </c>
      <c r="R11" s="19" t="s">
        <v>50</v>
      </c>
      <c r="S11" s="19" t="s">
        <v>50</v>
      </c>
      <c r="T11" s="19"/>
    </row>
    <row r="12" spans="1:20" s="48" customFormat="1" x14ac:dyDescent="0.25">
      <c r="C12" s="49" t="s">
        <v>8</v>
      </c>
      <c r="F12" s="20" t="s">
        <v>28</v>
      </c>
      <c r="G12" s="20">
        <v>415</v>
      </c>
      <c r="H12" s="20">
        <v>405</v>
      </c>
      <c r="I12" s="20">
        <v>415</v>
      </c>
      <c r="J12" s="20">
        <v>26</v>
      </c>
      <c r="K12" s="20">
        <v>35</v>
      </c>
      <c r="L12" s="20">
        <v>416</v>
      </c>
      <c r="M12" s="20">
        <v>35</v>
      </c>
      <c r="N12" s="20">
        <v>194</v>
      </c>
      <c r="O12" s="20">
        <v>405</v>
      </c>
      <c r="P12" s="20">
        <v>416</v>
      </c>
      <c r="Q12" s="20">
        <v>35</v>
      </c>
      <c r="R12" s="20">
        <v>416</v>
      </c>
      <c r="S12" s="20">
        <v>416</v>
      </c>
      <c r="T12" s="20"/>
    </row>
    <row r="13" spans="1:20" x14ac:dyDescent="0.25">
      <c r="A13" s="23">
        <v>1</v>
      </c>
      <c r="B13" s="23" t="s">
        <v>25</v>
      </c>
      <c r="C13" s="23" t="s">
        <v>33</v>
      </c>
      <c r="F13" s="25"/>
      <c r="G13" s="127">
        <v>867784</v>
      </c>
      <c r="H13" s="128">
        <v>667673</v>
      </c>
      <c r="I13" s="128">
        <v>2967524</v>
      </c>
      <c r="J13" s="128">
        <v>689723</v>
      </c>
      <c r="K13" s="128">
        <v>418303</v>
      </c>
      <c r="L13" s="128">
        <v>2536115</v>
      </c>
      <c r="M13" s="128">
        <v>1621489</v>
      </c>
      <c r="N13" s="127">
        <v>1803046</v>
      </c>
      <c r="O13" s="128">
        <v>5278845</v>
      </c>
      <c r="P13" s="128">
        <v>6620763</v>
      </c>
      <c r="Q13" s="127">
        <v>348375</v>
      </c>
      <c r="R13" s="128">
        <v>314846</v>
      </c>
      <c r="S13" s="128">
        <v>2112382</v>
      </c>
      <c r="T13" s="25"/>
    </row>
    <row r="14" spans="1:20" x14ac:dyDescent="0.25">
      <c r="A14" s="23">
        <f>A13+1</f>
        <v>2</v>
      </c>
      <c r="B14" s="23" t="s">
        <v>25</v>
      </c>
      <c r="C14" s="23" t="s">
        <v>34</v>
      </c>
      <c r="F14" s="48"/>
      <c r="G14" s="129">
        <v>290341</v>
      </c>
      <c r="H14" s="130">
        <v>172263</v>
      </c>
      <c r="I14" s="130">
        <v>764166</v>
      </c>
      <c r="J14" s="130">
        <v>110180</v>
      </c>
      <c r="K14" s="130">
        <v>67032</v>
      </c>
      <c r="L14" s="130">
        <v>591382</v>
      </c>
      <c r="M14" s="130">
        <v>226363</v>
      </c>
      <c r="N14" s="129">
        <v>244963</v>
      </c>
      <c r="O14" s="130">
        <v>1197184</v>
      </c>
      <c r="P14" s="130">
        <v>1390455</v>
      </c>
      <c r="Q14" s="129">
        <v>52567</v>
      </c>
      <c r="R14" s="130">
        <v>63833</v>
      </c>
      <c r="S14" s="130">
        <v>750344</v>
      </c>
      <c r="T14" s="26"/>
    </row>
    <row r="15" spans="1:20" x14ac:dyDescent="0.25">
      <c r="A15" s="23">
        <f t="shared" ref="A15:A29" si="0">A14+1</f>
        <v>3</v>
      </c>
      <c r="B15" s="23" t="s">
        <v>25</v>
      </c>
      <c r="C15" s="23" t="s">
        <v>41</v>
      </c>
      <c r="F15" s="48"/>
      <c r="G15" s="129">
        <v>5772</v>
      </c>
      <c r="H15" s="130">
        <v>1364</v>
      </c>
      <c r="I15" s="130">
        <v>12153</v>
      </c>
      <c r="J15" s="130">
        <v>7249</v>
      </c>
      <c r="K15" s="130">
        <v>4270</v>
      </c>
      <c r="L15" s="130">
        <v>11757</v>
      </c>
      <c r="M15" s="129">
        <v>14596</v>
      </c>
      <c r="N15" s="129">
        <v>7636</v>
      </c>
      <c r="O15" s="129">
        <v>10793</v>
      </c>
      <c r="P15" s="129">
        <v>27390</v>
      </c>
      <c r="Q15" s="129">
        <v>3092</v>
      </c>
      <c r="R15" s="130">
        <v>912</v>
      </c>
      <c r="S15" s="130">
        <v>15046</v>
      </c>
      <c r="T15" s="26"/>
    </row>
    <row r="16" spans="1:20" x14ac:dyDescent="0.25">
      <c r="F16" s="48"/>
      <c r="G16" s="93"/>
      <c r="H16" s="26"/>
      <c r="I16" s="26"/>
      <c r="J16" s="26"/>
      <c r="K16" s="26"/>
      <c r="L16" s="26"/>
      <c r="M16" s="187"/>
      <c r="N16" s="187"/>
      <c r="O16" s="187"/>
      <c r="P16" s="187"/>
      <c r="Q16" s="93"/>
      <c r="R16" s="26"/>
      <c r="S16" s="26"/>
      <c r="T16" s="26"/>
    </row>
    <row r="17" spans="1:21" x14ac:dyDescent="0.25">
      <c r="A17" s="23">
        <f>A15+1</f>
        <v>4</v>
      </c>
      <c r="B17" s="23" t="s">
        <v>25</v>
      </c>
      <c r="C17" s="23" t="s">
        <v>40</v>
      </c>
      <c r="F17" s="48"/>
      <c r="G17" s="122">
        <v>5700</v>
      </c>
      <c r="H17" s="120">
        <v>1237</v>
      </c>
      <c r="I17" s="120">
        <v>11566</v>
      </c>
      <c r="J17" s="120">
        <v>7248</v>
      </c>
      <c r="K17" s="120">
        <v>4270</v>
      </c>
      <c r="L17" s="120">
        <v>11676</v>
      </c>
      <c r="M17" s="122">
        <v>14523</v>
      </c>
      <c r="N17" s="122">
        <v>7593</v>
      </c>
      <c r="O17" s="122">
        <v>10742</v>
      </c>
      <c r="P17" s="122">
        <v>27259</v>
      </c>
      <c r="Q17" s="122">
        <v>3052</v>
      </c>
      <c r="R17" s="120">
        <v>880</v>
      </c>
      <c r="S17" s="120">
        <v>14549</v>
      </c>
      <c r="T17" s="26"/>
    </row>
    <row r="18" spans="1:21" x14ac:dyDescent="0.25">
      <c r="A18" s="23">
        <f t="shared" si="0"/>
        <v>5</v>
      </c>
      <c r="B18" s="23" t="s">
        <v>25</v>
      </c>
      <c r="C18" s="23" t="s">
        <v>284</v>
      </c>
      <c r="F18" s="48"/>
      <c r="G18" s="122">
        <v>5005</v>
      </c>
      <c r="H18" s="120">
        <v>908</v>
      </c>
      <c r="I18" s="120">
        <v>9726</v>
      </c>
      <c r="J18" s="120">
        <v>6729</v>
      </c>
      <c r="K18" s="120">
        <v>3789</v>
      </c>
      <c r="L18" s="120">
        <v>6573</v>
      </c>
      <c r="M18" s="120">
        <v>12606</v>
      </c>
      <c r="N18" s="120">
        <v>7152</v>
      </c>
      <c r="O18" s="120">
        <v>5917</v>
      </c>
      <c r="P18" s="120">
        <v>24701</v>
      </c>
      <c r="Q18" s="122">
        <v>2783</v>
      </c>
      <c r="R18" s="120">
        <v>826</v>
      </c>
      <c r="S18" s="120">
        <v>13186</v>
      </c>
      <c r="T18" s="26"/>
    </row>
    <row r="19" spans="1:21" s="50" customFormat="1" x14ac:dyDescent="0.25">
      <c r="A19" s="23">
        <f t="shared" si="0"/>
        <v>6</v>
      </c>
      <c r="B19" s="23" t="s">
        <v>25</v>
      </c>
      <c r="C19" s="50" t="s">
        <v>42</v>
      </c>
      <c r="F19" s="48">
        <f>SUM(G19:S19)</f>
        <v>1961742</v>
      </c>
      <c r="G19" s="131">
        <v>38289</v>
      </c>
      <c r="H19" s="123">
        <v>49529</v>
      </c>
      <c r="I19" s="123">
        <v>230642</v>
      </c>
      <c r="J19" s="123">
        <v>44199</v>
      </c>
      <c r="K19" s="123">
        <v>28826</v>
      </c>
      <c r="L19" s="123">
        <v>206356</v>
      </c>
      <c r="M19" s="123">
        <v>75732</v>
      </c>
      <c r="N19" s="123">
        <v>106647</v>
      </c>
      <c r="O19" s="123">
        <v>393727</v>
      </c>
      <c r="P19" s="123">
        <v>527771</v>
      </c>
      <c r="Q19" s="131">
        <v>39102</v>
      </c>
      <c r="R19" s="123">
        <v>46329</v>
      </c>
      <c r="S19" s="123">
        <v>174593</v>
      </c>
      <c r="T19" s="51"/>
    </row>
    <row r="20" spans="1:21" x14ac:dyDescent="0.25">
      <c r="A20" s="23">
        <f t="shared" si="0"/>
        <v>7</v>
      </c>
      <c r="B20" s="23" t="s">
        <v>25</v>
      </c>
      <c r="C20" s="23" t="s">
        <v>161</v>
      </c>
      <c r="F20" s="48"/>
      <c r="G20" s="120">
        <v>345832</v>
      </c>
      <c r="H20" s="120">
        <v>157775</v>
      </c>
      <c r="I20" s="120">
        <v>768341</v>
      </c>
      <c r="J20" s="120">
        <v>150212</v>
      </c>
      <c r="K20" s="120">
        <v>76733</v>
      </c>
      <c r="L20" s="120">
        <v>442623</v>
      </c>
      <c r="M20" s="120">
        <v>306706</v>
      </c>
      <c r="N20" s="120">
        <v>390229</v>
      </c>
      <c r="O20" s="120">
        <v>971063</v>
      </c>
      <c r="P20" s="120">
        <v>1759872</v>
      </c>
      <c r="Q20" s="120">
        <v>51376</v>
      </c>
      <c r="R20" s="120">
        <v>53597</v>
      </c>
      <c r="S20" s="120">
        <v>1324372</v>
      </c>
      <c r="T20" s="26"/>
    </row>
    <row r="21" spans="1:21" x14ac:dyDescent="0.25">
      <c r="F21" s="48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1" x14ac:dyDescent="0.25">
      <c r="F22" s="48"/>
      <c r="G22" s="26"/>
      <c r="H22" s="26"/>
      <c r="I22" s="26"/>
      <c r="J22" s="26"/>
      <c r="K22" s="26"/>
      <c r="L22" s="26"/>
      <c r="M22" s="26">
        <f>+M14/M15</f>
        <v>15.508563990134283</v>
      </c>
      <c r="N22" s="26">
        <f t="shared" ref="N22:P22" si="1">+N14/N15</f>
        <v>32.080015715034051</v>
      </c>
      <c r="O22" s="26">
        <f t="shared" si="1"/>
        <v>110.92226443064949</v>
      </c>
      <c r="P22" s="26">
        <f t="shared" si="1"/>
        <v>50.765060240963855</v>
      </c>
      <c r="Q22" s="26"/>
      <c r="R22" s="26"/>
      <c r="S22" s="26"/>
      <c r="T22" s="26"/>
    </row>
    <row r="23" spans="1:21" x14ac:dyDescent="0.25">
      <c r="A23" s="23">
        <f>A20+1</f>
        <v>8</v>
      </c>
      <c r="B23" s="23" t="s">
        <v>25</v>
      </c>
      <c r="C23" s="23" t="s">
        <v>35</v>
      </c>
      <c r="F23" s="52"/>
      <c r="G23" s="52">
        <f>G13/G14</f>
        <v>2.988844152221009</v>
      </c>
      <c r="H23" s="52">
        <f t="shared" ref="H23:S23" si="2">H13/H14</f>
        <v>3.8758932562419091</v>
      </c>
      <c r="I23" s="52">
        <f t="shared" si="2"/>
        <v>3.8833499527589557</v>
      </c>
      <c r="J23" s="52">
        <f t="shared" si="2"/>
        <v>6.2599655109820294</v>
      </c>
      <c r="K23" s="52">
        <f t="shared" si="2"/>
        <v>6.2403478935433823</v>
      </c>
      <c r="L23" s="52">
        <f t="shared" si="2"/>
        <v>4.2884548396806128</v>
      </c>
      <c r="M23" s="52">
        <f t="shared" si="2"/>
        <v>7.1632245552497533</v>
      </c>
      <c r="N23" s="52">
        <f t="shared" si="2"/>
        <v>7.3604830117201372</v>
      </c>
      <c r="O23" s="52">
        <f t="shared" si="2"/>
        <v>4.4093848564631672</v>
      </c>
      <c r="P23" s="52">
        <f t="shared" si="2"/>
        <v>4.7615802021640397</v>
      </c>
      <c r="Q23" s="52">
        <f t="shared" si="2"/>
        <v>6.6272566439020677</v>
      </c>
      <c r="R23" s="52">
        <f t="shared" si="2"/>
        <v>4.9323390722666955</v>
      </c>
      <c r="S23" s="52">
        <f t="shared" si="2"/>
        <v>2.8152180866375955</v>
      </c>
      <c r="T23" s="52"/>
    </row>
    <row r="24" spans="1:21" x14ac:dyDescent="0.25">
      <c r="A24" s="23">
        <f t="shared" si="0"/>
        <v>9</v>
      </c>
      <c r="B24" s="23" t="s">
        <v>25</v>
      </c>
      <c r="C24" s="23" t="s">
        <v>52</v>
      </c>
      <c r="F24" s="26"/>
      <c r="G24" s="58">
        <f>G14/G17</f>
        <v>50.937017543859646</v>
      </c>
      <c r="H24" s="58">
        <f t="shared" ref="H24:S24" si="3">H14/H17</f>
        <v>139.2586903799515</v>
      </c>
      <c r="I24" s="58">
        <f t="shared" si="3"/>
        <v>66.070032854919589</v>
      </c>
      <c r="J24" s="58">
        <f t="shared" si="3"/>
        <v>15.201434878587197</v>
      </c>
      <c r="K24" s="58">
        <f t="shared" si="3"/>
        <v>15.698360655737705</v>
      </c>
      <c r="L24" s="58">
        <f t="shared" si="3"/>
        <v>50.649366221308668</v>
      </c>
      <c r="M24" s="58">
        <f t="shared" si="3"/>
        <v>15.586517937065345</v>
      </c>
      <c r="N24" s="58">
        <f t="shared" si="3"/>
        <v>32.261688397207955</v>
      </c>
      <c r="O24" s="58">
        <f t="shared" si="3"/>
        <v>111.44889219884566</v>
      </c>
      <c r="P24" s="58">
        <f t="shared" si="3"/>
        <v>51.009024542352982</v>
      </c>
      <c r="Q24" s="58">
        <f t="shared" si="3"/>
        <v>17.2237876802097</v>
      </c>
      <c r="R24" s="58">
        <f t="shared" si="3"/>
        <v>72.537499999999994</v>
      </c>
      <c r="S24" s="58">
        <f t="shared" si="3"/>
        <v>51.573578940133345</v>
      </c>
      <c r="T24" s="58"/>
      <c r="U24" s="63"/>
    </row>
    <row r="25" spans="1:21" x14ac:dyDescent="0.25">
      <c r="A25" s="23">
        <f t="shared" si="0"/>
        <v>10</v>
      </c>
      <c r="B25" s="23" t="s">
        <v>25</v>
      </c>
      <c r="C25" s="23" t="s">
        <v>275</v>
      </c>
      <c r="F25" s="52"/>
      <c r="G25" s="52">
        <f>G13/G17</f>
        <v>152.24280701754387</v>
      </c>
      <c r="H25" s="52">
        <f t="shared" ref="H25:S25" si="4">H13/H17</f>
        <v>539.75181891673401</v>
      </c>
      <c r="I25" s="52">
        <f t="shared" si="4"/>
        <v>256.57305896593465</v>
      </c>
      <c r="J25" s="52">
        <f t="shared" si="4"/>
        <v>95.160458057395147</v>
      </c>
      <c r="K25" s="52">
        <f t="shared" si="4"/>
        <v>97.963231850117097</v>
      </c>
      <c r="L25" s="52">
        <f t="shared" si="4"/>
        <v>217.20751969852688</v>
      </c>
      <c r="M25" s="52">
        <f t="shared" si="4"/>
        <v>111.64972801762721</v>
      </c>
      <c r="N25" s="52">
        <f t="shared" si="4"/>
        <v>237.46160937705781</v>
      </c>
      <c r="O25" s="52">
        <f t="shared" si="4"/>
        <v>491.42105753118602</v>
      </c>
      <c r="P25" s="52">
        <f t="shared" si="4"/>
        <v>242.8835613925676</v>
      </c>
      <c r="Q25" s="52">
        <f t="shared" si="4"/>
        <v>114.14646133682831</v>
      </c>
      <c r="R25" s="52">
        <f t="shared" si="4"/>
        <v>357.77954545454543</v>
      </c>
      <c r="S25" s="52">
        <f t="shared" si="4"/>
        <v>145.19087222489517</v>
      </c>
      <c r="T25" s="52"/>
    </row>
    <row r="26" spans="1:21" x14ac:dyDescent="0.25">
      <c r="A26" s="23">
        <f t="shared" si="0"/>
        <v>11</v>
      </c>
      <c r="B26" s="23" t="s">
        <v>25</v>
      </c>
      <c r="C26" s="23" t="s">
        <v>36</v>
      </c>
      <c r="F26" s="53"/>
      <c r="G26" s="25">
        <f>G13*G18/G17</f>
        <v>761975.24912280706</v>
      </c>
      <c r="H26" s="25">
        <f t="shared" ref="H26:S26" si="5">H13*H18/H17</f>
        <v>490094.65157639451</v>
      </c>
      <c r="I26" s="25">
        <f t="shared" si="5"/>
        <v>2495429.5715026804</v>
      </c>
      <c r="J26" s="25">
        <f t="shared" si="5"/>
        <v>640334.72226821189</v>
      </c>
      <c r="K26" s="25">
        <f t="shared" si="5"/>
        <v>371182.6854800937</v>
      </c>
      <c r="L26" s="25">
        <f t="shared" si="5"/>
        <v>1427705.0269784173</v>
      </c>
      <c r="M26" s="25">
        <f t="shared" si="5"/>
        <v>1407456.4713902087</v>
      </c>
      <c r="N26" s="25">
        <f t="shared" si="5"/>
        <v>1698325.4302647174</v>
      </c>
      <c r="O26" s="25">
        <f t="shared" si="5"/>
        <v>2907738.3974120277</v>
      </c>
      <c r="P26" s="25">
        <f t="shared" si="5"/>
        <v>5999466.8499578116</v>
      </c>
      <c r="Q26" s="25">
        <f t="shared" si="5"/>
        <v>317669.6019003932</v>
      </c>
      <c r="R26" s="25">
        <f t="shared" si="5"/>
        <v>295525.90454545454</v>
      </c>
      <c r="S26" s="25">
        <f t="shared" si="5"/>
        <v>1914486.8411574678</v>
      </c>
      <c r="T26" s="25"/>
    </row>
    <row r="27" spans="1:21" x14ac:dyDescent="0.25">
      <c r="A27" s="23">
        <f t="shared" si="0"/>
        <v>12</v>
      </c>
      <c r="B27" s="23" t="s">
        <v>25</v>
      </c>
      <c r="C27" s="23" t="s">
        <v>37</v>
      </c>
      <c r="F27" s="54"/>
      <c r="G27" s="54">
        <f>G26/G20</f>
        <v>2.2033104198651574</v>
      </c>
      <c r="H27" s="54">
        <f t="shared" ref="H27:S27" si="6">H26/H20</f>
        <v>3.106288395350306</v>
      </c>
      <c r="I27" s="54">
        <f t="shared" si="6"/>
        <v>3.2478151907846651</v>
      </c>
      <c r="J27" s="54">
        <f t="shared" si="6"/>
        <v>4.2628732875416873</v>
      </c>
      <c r="K27" s="54">
        <f t="shared" si="6"/>
        <v>4.8373279486022138</v>
      </c>
      <c r="L27" s="54">
        <f t="shared" si="6"/>
        <v>3.2255554432969307</v>
      </c>
      <c r="M27" s="54">
        <f t="shared" si="6"/>
        <v>4.5889433900549994</v>
      </c>
      <c r="N27" s="54">
        <f t="shared" si="6"/>
        <v>4.3521251118310467</v>
      </c>
      <c r="O27" s="54">
        <f t="shared" si="6"/>
        <v>2.9943869732571704</v>
      </c>
      <c r="P27" s="54">
        <f t="shared" si="6"/>
        <v>3.4090359128151433</v>
      </c>
      <c r="Q27" s="54">
        <f t="shared" si="6"/>
        <v>6.1832295605028262</v>
      </c>
      <c r="R27" s="54">
        <f t="shared" si="6"/>
        <v>5.5138516063483882</v>
      </c>
      <c r="S27" s="54">
        <f t="shared" si="6"/>
        <v>1.4455808799623278</v>
      </c>
      <c r="T27" s="54"/>
    </row>
    <row r="28" spans="1:21" x14ac:dyDescent="0.25">
      <c r="A28" s="23">
        <f t="shared" si="0"/>
        <v>13</v>
      </c>
      <c r="B28" s="23" t="s">
        <v>25</v>
      </c>
      <c r="C28" s="23" t="s">
        <v>38</v>
      </c>
      <c r="F28" s="55">
        <f>SUM(G28:S28)</f>
        <v>0.99999999999999989</v>
      </c>
      <c r="G28" s="56">
        <f>G19/$F19</f>
        <v>1.9517857088240963E-2</v>
      </c>
      <c r="H28" s="56">
        <f t="shared" ref="H28:S28" si="7">H19/$F19</f>
        <v>2.5247458636252881E-2</v>
      </c>
      <c r="I28" s="56">
        <f t="shared" si="7"/>
        <v>0.11756999646232787</v>
      </c>
      <c r="J28" s="56">
        <f t="shared" si="7"/>
        <v>2.2530485660193847E-2</v>
      </c>
      <c r="K28" s="56">
        <f t="shared" si="7"/>
        <v>1.469408311592452E-2</v>
      </c>
      <c r="L28" s="56">
        <f t="shared" si="7"/>
        <v>0.10519018301081386</v>
      </c>
      <c r="M28" s="56">
        <f t="shared" si="7"/>
        <v>3.8604464807298816E-2</v>
      </c>
      <c r="N28" s="56">
        <f t="shared" si="7"/>
        <v>5.4363417819468615E-2</v>
      </c>
      <c r="O28" s="56">
        <f t="shared" si="7"/>
        <v>0.20070274276637803</v>
      </c>
      <c r="P28" s="56">
        <f t="shared" si="7"/>
        <v>0.26903180948361199</v>
      </c>
      <c r="Q28" s="56">
        <f t="shared" si="7"/>
        <v>1.9932284673519759E-2</v>
      </c>
      <c r="R28" s="56">
        <f t="shared" si="7"/>
        <v>2.3616255348562654E-2</v>
      </c>
      <c r="S28" s="56">
        <f t="shared" si="7"/>
        <v>8.8998961127406157E-2</v>
      </c>
      <c r="T28" s="55"/>
    </row>
    <row r="29" spans="1:21" x14ac:dyDescent="0.25">
      <c r="A29" s="23">
        <f t="shared" si="0"/>
        <v>14</v>
      </c>
      <c r="B29" s="23" t="s">
        <v>25</v>
      </c>
      <c r="C29" s="23" t="s">
        <v>39</v>
      </c>
      <c r="F29" s="57">
        <f>SUM(G29:S29)</f>
        <v>3.3236853719151447</v>
      </c>
      <c r="G29" s="54">
        <f>G27*G28</f>
        <v>4.3003897895960333E-2</v>
      </c>
      <c r="H29" s="54">
        <f t="shared" ref="H29:S29" si="8">H27*H28</f>
        <v>7.8425887773879183E-2</v>
      </c>
      <c r="I29" s="54">
        <f t="shared" si="8"/>
        <v>0.3818456204908478</v>
      </c>
      <c r="J29" s="54">
        <f t="shared" si="8"/>
        <v>9.6044605476181391E-2</v>
      </c>
      <c r="K29" s="54">
        <f t="shared" si="8"/>
        <v>7.1080098935745586E-2</v>
      </c>
      <c r="L29" s="54">
        <f t="shared" si="8"/>
        <v>0.33929676739193093</v>
      </c>
      <c r="M29" s="54">
        <f t="shared" si="8"/>
        <v>0.17715370360406474</v>
      </c>
      <c r="N29" s="54">
        <f t="shared" si="8"/>
        <v>0.23659639585707276</v>
      </c>
      <c r="O29" s="54">
        <f t="shared" si="8"/>
        <v>0.6009816784366272</v>
      </c>
      <c r="P29" s="54">
        <f t="shared" si="8"/>
        <v>0.91713910021927492</v>
      </c>
      <c r="Q29" s="54">
        <f t="shared" si="8"/>
        <v>0.1232458918016648</v>
      </c>
      <c r="R29" s="54">
        <f t="shared" si="8"/>
        <v>0.13021652748960591</v>
      </c>
      <c r="S29" s="54">
        <f t="shared" si="8"/>
        <v>0.1286551965422888</v>
      </c>
      <c r="T29" s="54"/>
    </row>
    <row r="30" spans="1:21" x14ac:dyDescent="0.25">
      <c r="G30" s="25"/>
      <c r="I30" s="25"/>
      <c r="J30" s="25"/>
      <c r="K30" s="25"/>
      <c r="L30" s="25"/>
      <c r="M30" s="25"/>
      <c r="N30" s="25"/>
      <c r="O30" s="25"/>
      <c r="P30" s="25"/>
      <c r="Q30" s="25"/>
      <c r="S30" s="25"/>
    </row>
    <row r="31" spans="1:21" x14ac:dyDescent="0.25">
      <c r="C31" s="24" t="s">
        <v>160</v>
      </c>
      <c r="G31" s="65">
        <f>G15/G17-1</f>
        <v>1.2631578947368327E-2</v>
      </c>
      <c r="H31" s="65">
        <f t="shared" ref="H31:S31" si="9">H15/H17-1</f>
        <v>0.10266774454324978</v>
      </c>
      <c r="I31" s="65">
        <f t="shared" si="9"/>
        <v>5.075220473802533E-2</v>
      </c>
      <c r="J31" s="65">
        <f t="shared" si="9"/>
        <v>1.379690949228074E-4</v>
      </c>
      <c r="K31" s="65">
        <f t="shared" si="9"/>
        <v>0</v>
      </c>
      <c r="L31" s="65">
        <f t="shared" si="9"/>
        <v>6.9373072970195793E-3</v>
      </c>
      <c r="M31" s="65">
        <f t="shared" si="9"/>
        <v>5.0265096743096205E-3</v>
      </c>
      <c r="N31" s="65">
        <f t="shared" si="9"/>
        <v>5.6631107599105501E-3</v>
      </c>
      <c r="O31" s="65">
        <f t="shared" si="9"/>
        <v>4.7477192329175022E-3</v>
      </c>
      <c r="P31" s="65">
        <f t="shared" si="9"/>
        <v>4.8057522286217846E-3</v>
      </c>
      <c r="Q31" s="65">
        <f t="shared" si="9"/>
        <v>1.3106159895150737E-2</v>
      </c>
      <c r="R31" s="65">
        <f t="shared" si="9"/>
        <v>3.6363636363636376E-2</v>
      </c>
      <c r="S31" s="65">
        <f t="shared" si="9"/>
        <v>3.4160423396796924E-2</v>
      </c>
    </row>
    <row r="32" spans="1:21" x14ac:dyDescent="0.25">
      <c r="C32" s="23" t="s">
        <v>303</v>
      </c>
      <c r="G32" s="182">
        <f>+G14/G15</f>
        <v>50.301628551628554</v>
      </c>
      <c r="H32" s="182">
        <f t="shared" ref="H32:S32" si="10">+H14/H15</f>
        <v>126.2925219941349</v>
      </c>
      <c r="I32" s="182">
        <f t="shared" si="10"/>
        <v>62.878795359170574</v>
      </c>
      <c r="J32" s="182">
        <f t="shared" si="10"/>
        <v>15.199337839702029</v>
      </c>
      <c r="K32" s="182">
        <f t="shared" si="10"/>
        <v>15.698360655737705</v>
      </c>
      <c r="L32" s="182">
        <f t="shared" si="10"/>
        <v>50.300416772986303</v>
      </c>
      <c r="M32" s="182">
        <f t="shared" si="10"/>
        <v>15.508563990134283</v>
      </c>
      <c r="N32" s="182">
        <f t="shared" si="10"/>
        <v>32.080015715034051</v>
      </c>
      <c r="O32" s="182">
        <f t="shared" si="10"/>
        <v>110.92226443064949</v>
      </c>
      <c r="P32" s="182">
        <f t="shared" si="10"/>
        <v>50.765060240963855</v>
      </c>
      <c r="Q32" s="182">
        <f t="shared" si="10"/>
        <v>17.000970245795603</v>
      </c>
      <c r="R32" s="182">
        <f t="shared" si="10"/>
        <v>69.992324561403507</v>
      </c>
      <c r="S32" s="182">
        <f t="shared" si="10"/>
        <v>49.869998670743051</v>
      </c>
    </row>
    <row r="33" spans="3:19" x14ac:dyDescent="0.25">
      <c r="C33" s="23" t="s">
        <v>442</v>
      </c>
      <c r="G33" s="188">
        <f>G18/G17</f>
        <v>0.87807017543859645</v>
      </c>
      <c r="H33" s="188">
        <f t="shared" ref="H33:S33" si="11">H18/H17</f>
        <v>0.73403395311236863</v>
      </c>
      <c r="I33" s="188">
        <f t="shared" si="11"/>
        <v>0.84091302092339615</v>
      </c>
      <c r="J33" s="188">
        <f t="shared" si="11"/>
        <v>0.92839403973509937</v>
      </c>
      <c r="K33" s="188">
        <f t="shared" si="11"/>
        <v>0.88735362997658085</v>
      </c>
      <c r="L33" s="188">
        <f t="shared" si="11"/>
        <v>0.56294964028776984</v>
      </c>
      <c r="M33" s="188">
        <f t="shared" si="11"/>
        <v>0.86800247882668868</v>
      </c>
      <c r="N33" s="188">
        <f t="shared" si="11"/>
        <v>0.94192018964836033</v>
      </c>
      <c r="O33" s="188">
        <f t="shared" si="11"/>
        <v>0.55082852355241108</v>
      </c>
      <c r="P33" s="188">
        <f t="shared" si="11"/>
        <v>0.90615943358156936</v>
      </c>
      <c r="Q33" s="188">
        <f t="shared" si="11"/>
        <v>0.91186107470511135</v>
      </c>
      <c r="R33" s="188">
        <f t="shared" si="11"/>
        <v>0.9386363636363636</v>
      </c>
      <c r="S33" s="188">
        <f t="shared" si="11"/>
        <v>0.90631658533232529</v>
      </c>
    </row>
    <row r="34" spans="3:19" x14ac:dyDescent="0.25">
      <c r="K34" s="21"/>
      <c r="L34" s="21"/>
    </row>
    <row r="35" spans="3:19" ht="14.4" x14ac:dyDescent="0.3">
      <c r="K35" s="21"/>
      <c r="L35" s="21"/>
      <c r="P35"/>
    </row>
    <row r="36" spans="3:19" ht="14.4" x14ac:dyDescent="0.3">
      <c r="K36" s="21"/>
      <c r="L36" s="21"/>
      <c r="P36" s="86"/>
    </row>
    <row r="37" spans="3:19" ht="14.4" x14ac:dyDescent="0.3">
      <c r="P37" s="94"/>
    </row>
    <row r="38" spans="3:19" ht="14.4" x14ac:dyDescent="0.3">
      <c r="G38" s="24"/>
      <c r="P38" s="95"/>
      <c r="Q38" s="24"/>
      <c r="R38" s="24"/>
    </row>
    <row r="39" spans="3:19" ht="14.4" x14ac:dyDescent="0.3">
      <c r="P39" s="96"/>
    </row>
    <row r="40" spans="3:19" ht="14.4" x14ac:dyDescent="0.3">
      <c r="P40" s="97"/>
    </row>
    <row r="41" spans="3:19" ht="14.4" x14ac:dyDescent="0.3">
      <c r="F41" s="37"/>
      <c r="G41" s="138"/>
      <c r="H41" s="106"/>
      <c r="I41" s="139"/>
      <c r="J41" s="139"/>
      <c r="K41" s="139"/>
      <c r="L41" s="139"/>
      <c r="P41" s="97"/>
      <c r="Q41" s="138"/>
      <c r="R41" s="106"/>
    </row>
    <row r="42" spans="3:19" ht="14.4" x14ac:dyDescent="0.3">
      <c r="F42" s="37"/>
      <c r="G42" s="136"/>
      <c r="H42" s="136"/>
      <c r="I42" s="136"/>
      <c r="J42" s="136"/>
      <c r="K42" s="136"/>
      <c r="L42" s="136"/>
      <c r="P42" s="96"/>
      <c r="Q42" s="136"/>
      <c r="R42" s="136"/>
    </row>
    <row r="43" spans="3:19" ht="14.4" x14ac:dyDescent="0.3">
      <c r="F43" s="19"/>
      <c r="G43" s="134"/>
      <c r="H43" s="134"/>
      <c r="I43" s="134"/>
      <c r="J43" s="134"/>
      <c r="K43" s="134"/>
      <c r="L43" s="134"/>
      <c r="P43" s="97"/>
      <c r="Q43" s="134"/>
      <c r="R43" s="134"/>
    </row>
    <row r="44" spans="3:19" ht="14.4" x14ac:dyDescent="0.3">
      <c r="F44" s="20"/>
      <c r="G44" s="135"/>
      <c r="H44" s="135"/>
      <c r="I44" s="135"/>
      <c r="J44" s="135"/>
      <c r="K44" s="135"/>
      <c r="L44" s="135"/>
      <c r="P44" s="97"/>
      <c r="Q44" s="135"/>
      <c r="R44" s="135"/>
    </row>
    <row r="45" spans="3:19" ht="14.4" x14ac:dyDescent="0.3">
      <c r="F45" s="25"/>
      <c r="G45" s="140"/>
      <c r="H45" s="141"/>
      <c r="I45" s="141"/>
      <c r="J45" s="141"/>
      <c r="K45" s="141"/>
      <c r="L45" s="141"/>
      <c r="P45" s="96"/>
      <c r="Q45" s="140"/>
      <c r="R45" s="141"/>
    </row>
    <row r="46" spans="3:19" ht="14.4" x14ac:dyDescent="0.3">
      <c r="F46" s="48"/>
      <c r="G46" s="142"/>
      <c r="H46" s="143"/>
      <c r="I46" s="143"/>
      <c r="J46" s="143"/>
      <c r="K46" s="143"/>
      <c r="L46" s="143"/>
      <c r="P46" s="97"/>
      <c r="Q46" s="142"/>
      <c r="R46" s="143"/>
    </row>
    <row r="47" spans="3:19" ht="14.4" x14ac:dyDescent="0.3">
      <c r="F47" s="48"/>
      <c r="G47" s="142"/>
      <c r="H47" s="143"/>
      <c r="I47" s="143"/>
      <c r="J47" s="143"/>
      <c r="K47" s="143"/>
      <c r="L47" s="143"/>
      <c r="P47" s="96"/>
      <c r="Q47" s="142"/>
      <c r="R47" s="143"/>
    </row>
    <row r="48" spans="3:19" ht="14.4" x14ac:dyDescent="0.3">
      <c r="F48" s="48"/>
      <c r="G48" s="144"/>
      <c r="H48" s="143"/>
      <c r="I48" s="143"/>
      <c r="J48" s="143"/>
      <c r="K48" s="143"/>
      <c r="L48" s="143"/>
      <c r="P48" s="97"/>
      <c r="Q48" s="144"/>
      <c r="R48" s="143"/>
    </row>
    <row r="49" spans="6:18" ht="14.4" x14ac:dyDescent="0.3">
      <c r="F49" s="48"/>
      <c r="G49" s="145"/>
      <c r="H49" s="99"/>
      <c r="I49" s="99"/>
      <c r="J49" s="99"/>
      <c r="K49" s="99"/>
      <c r="L49" s="99"/>
      <c r="P49" s="97"/>
      <c r="Q49" s="145"/>
      <c r="R49" s="99"/>
    </row>
    <row r="50" spans="6:18" ht="14.4" x14ac:dyDescent="0.3">
      <c r="F50" s="48"/>
      <c r="G50" s="145"/>
      <c r="H50" s="99"/>
      <c r="I50" s="99"/>
      <c r="J50" s="99"/>
      <c r="K50" s="99"/>
      <c r="L50" s="99"/>
      <c r="P50" s="86"/>
      <c r="Q50" s="145"/>
      <c r="R50" s="99"/>
    </row>
    <row r="51" spans="6:18" ht="14.4" x14ac:dyDescent="0.3">
      <c r="F51" s="48"/>
      <c r="G51" s="146"/>
      <c r="H51" s="147"/>
      <c r="I51" s="147"/>
      <c r="J51" s="147"/>
      <c r="K51" s="147"/>
      <c r="L51" s="147"/>
      <c r="P51"/>
      <c r="Q51" s="146"/>
      <c r="R51" s="147"/>
    </row>
    <row r="52" spans="6:18" x14ac:dyDescent="0.25">
      <c r="F52" s="48"/>
      <c r="G52" s="99"/>
      <c r="H52" s="99"/>
      <c r="I52" s="99"/>
      <c r="J52" s="99"/>
      <c r="K52" s="99"/>
      <c r="L52" s="99"/>
      <c r="Q52" s="99"/>
      <c r="R52" s="99"/>
    </row>
    <row r="53" spans="6:18" x14ac:dyDescent="0.25">
      <c r="F53" s="48"/>
      <c r="G53" s="143"/>
      <c r="H53" s="143"/>
      <c r="I53" s="143"/>
      <c r="J53" s="143"/>
      <c r="K53" s="143"/>
      <c r="L53" s="143"/>
      <c r="Q53" s="143"/>
      <c r="R53" s="143"/>
    </row>
    <row r="54" spans="6:18" x14ac:dyDescent="0.25">
      <c r="F54" s="48"/>
      <c r="G54" s="143"/>
      <c r="H54" s="143"/>
      <c r="I54" s="143"/>
      <c r="J54" s="143"/>
      <c r="K54" s="143"/>
      <c r="L54" s="143"/>
      <c r="Q54" s="143"/>
      <c r="R54" s="143"/>
    </row>
    <row r="55" spans="6:18" x14ac:dyDescent="0.25">
      <c r="F55" s="52"/>
      <c r="G55" s="148"/>
      <c r="H55" s="148"/>
      <c r="I55" s="148"/>
      <c r="J55" s="148"/>
      <c r="K55" s="148"/>
      <c r="L55" s="148"/>
      <c r="Q55" s="148"/>
      <c r="R55" s="148"/>
    </row>
    <row r="56" spans="6:18" x14ac:dyDescent="0.25">
      <c r="F56" s="26"/>
      <c r="G56" s="143"/>
      <c r="H56" s="143"/>
      <c r="I56" s="143"/>
      <c r="J56" s="143"/>
      <c r="K56" s="143"/>
      <c r="L56" s="143"/>
      <c r="Q56" s="143"/>
      <c r="R56" s="143"/>
    </row>
    <row r="57" spans="6:18" x14ac:dyDescent="0.25">
      <c r="F57" s="52"/>
      <c r="G57" s="148"/>
      <c r="H57" s="148"/>
      <c r="I57" s="148"/>
      <c r="J57" s="148"/>
      <c r="K57" s="148"/>
      <c r="L57" s="148"/>
      <c r="Q57" s="148"/>
      <c r="R57" s="148"/>
    </row>
    <row r="58" spans="6:18" x14ac:dyDescent="0.25">
      <c r="F58" s="53"/>
      <c r="G58" s="141"/>
      <c r="H58" s="141"/>
      <c r="I58" s="141"/>
      <c r="J58" s="141"/>
      <c r="K58" s="141"/>
      <c r="L58" s="141"/>
      <c r="Q58" s="141"/>
      <c r="R58" s="141"/>
    </row>
    <row r="59" spans="6:18" x14ac:dyDescent="0.25">
      <c r="F59" s="54"/>
      <c r="G59" s="54"/>
      <c r="H59" s="54"/>
      <c r="I59" s="54"/>
      <c r="J59" s="54"/>
      <c r="K59" s="54"/>
      <c r="L59" s="54"/>
      <c r="Q59" s="54"/>
      <c r="R59" s="54"/>
    </row>
    <row r="60" spans="6:18" x14ac:dyDescent="0.25">
      <c r="F60" s="55"/>
      <c r="G60" s="56"/>
      <c r="H60" s="56"/>
      <c r="I60" s="56"/>
      <c r="J60" s="56"/>
      <c r="K60" s="56"/>
      <c r="L60" s="56"/>
      <c r="Q60" s="56"/>
      <c r="R60" s="56"/>
    </row>
    <row r="61" spans="6:18" x14ac:dyDescent="0.25">
      <c r="F61" s="57"/>
      <c r="G61" s="54"/>
      <c r="H61" s="54"/>
      <c r="I61" s="54"/>
      <c r="J61" s="54"/>
      <c r="K61" s="54"/>
      <c r="L61" s="54"/>
      <c r="Q61" s="54"/>
      <c r="R61" s="54"/>
    </row>
    <row r="62" spans="6:18" x14ac:dyDescent="0.25">
      <c r="G62" s="25"/>
      <c r="H62" s="23"/>
      <c r="K62" s="25"/>
      <c r="L62" s="25"/>
      <c r="Q62" s="25"/>
      <c r="R62" s="23"/>
    </row>
    <row r="63" spans="6:18" x14ac:dyDescent="0.25">
      <c r="G63" s="65"/>
      <c r="H63" s="46"/>
      <c r="I63" s="46"/>
      <c r="J63" s="46"/>
      <c r="K63" s="46"/>
      <c r="L63" s="46"/>
      <c r="Q63" s="65"/>
      <c r="R63" s="46"/>
    </row>
    <row r="64" spans="6:18" x14ac:dyDescent="0.25">
      <c r="G64" s="137"/>
      <c r="H64" s="137"/>
      <c r="I64" s="137"/>
      <c r="J64" s="137"/>
      <c r="K64" s="137"/>
      <c r="L64" s="137"/>
      <c r="Q64" s="137"/>
      <c r="R64" s="137"/>
    </row>
  </sheetData>
  <pageMargins left="0.7" right="0.7" top="0.75" bottom="0.75" header="0.3" footer="0.3"/>
  <pageSetup orientation="portrait" verticalDpi="598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1"/>
  <sheetViews>
    <sheetView showGridLines="0" tabSelected="1" workbookViewId="0">
      <selection activeCell="O3" sqref="O3"/>
    </sheetView>
  </sheetViews>
  <sheetFormatPr defaultColWidth="9.109375" defaultRowHeight="13.8" x14ac:dyDescent="0.25"/>
  <cols>
    <col min="1" max="1" width="2.6640625" style="2" customWidth="1"/>
    <col min="2" max="2" width="42.109375" style="2" customWidth="1"/>
    <col min="3" max="3" width="9.109375" style="2"/>
    <col min="4" max="4" width="10.6640625" style="2" bestFit="1" customWidth="1"/>
    <col min="5" max="5" width="10.44140625" style="2" bestFit="1" customWidth="1"/>
    <col min="6" max="8" width="9.109375" style="2"/>
    <col min="9" max="9" width="37.88671875" style="9" bestFit="1" customWidth="1"/>
    <col min="10" max="10" width="7.6640625" style="9" bestFit="1" customWidth="1"/>
    <col min="11" max="11" width="12.44140625" style="9" customWidth="1"/>
    <col min="12" max="12" width="11.6640625" style="9" customWidth="1"/>
    <col min="13" max="13" width="24.88671875" style="9" customWidth="1"/>
    <col min="14" max="16384" width="9.109375" style="2"/>
  </cols>
  <sheetData>
    <row r="1" spans="1:19" x14ac:dyDescent="0.25">
      <c r="A1" s="11"/>
      <c r="B1" s="9"/>
      <c r="C1" s="9"/>
      <c r="D1" s="9"/>
      <c r="E1" s="9"/>
      <c r="F1" s="9"/>
      <c r="G1" s="10"/>
      <c r="H1" s="11"/>
      <c r="M1" s="10"/>
    </row>
    <row r="2" spans="1:19" x14ac:dyDescent="0.25">
      <c r="A2" s="11"/>
      <c r="B2" s="9"/>
      <c r="C2" s="9"/>
      <c r="D2" s="9"/>
      <c r="E2" s="9"/>
      <c r="F2" s="9"/>
      <c r="G2" s="10" t="s">
        <v>51</v>
      </c>
      <c r="H2" s="11"/>
      <c r="M2" s="10"/>
    </row>
    <row r="3" spans="1:19" x14ac:dyDescent="0.25">
      <c r="A3" s="11"/>
      <c r="B3" s="9"/>
      <c r="C3" s="9"/>
      <c r="D3" s="9"/>
      <c r="E3" s="9"/>
      <c r="F3" s="9"/>
      <c r="G3" s="10" t="s">
        <v>366</v>
      </c>
      <c r="H3" s="11"/>
      <c r="M3" s="10"/>
    </row>
    <row r="4" spans="1:19" x14ac:dyDescent="0.25">
      <c r="A4" s="11"/>
      <c r="B4" s="9"/>
      <c r="C4" s="9"/>
      <c r="D4" s="9"/>
      <c r="E4" s="9"/>
      <c r="F4" s="9"/>
      <c r="G4" s="9"/>
      <c r="H4" s="11"/>
    </row>
    <row r="5" spans="1:19" x14ac:dyDescent="0.25">
      <c r="A5" s="12" t="s">
        <v>149</v>
      </c>
      <c r="B5" s="13"/>
      <c r="C5" s="13"/>
      <c r="D5" s="13"/>
      <c r="E5" s="13"/>
      <c r="F5" s="13"/>
      <c r="G5" s="11"/>
      <c r="H5" s="12"/>
      <c r="I5" s="13"/>
      <c r="J5" s="13"/>
      <c r="K5" s="13"/>
      <c r="L5" s="13"/>
      <c r="M5" s="13"/>
    </row>
    <row r="6" spans="1:19" x14ac:dyDescent="0.25">
      <c r="A6" s="12" t="s">
        <v>457</v>
      </c>
      <c r="B6" s="13"/>
      <c r="C6" s="13"/>
      <c r="D6" s="13"/>
      <c r="E6" s="13"/>
      <c r="F6" s="13"/>
      <c r="G6" s="11"/>
      <c r="H6" s="12"/>
      <c r="I6" s="160"/>
      <c r="J6" s="160"/>
      <c r="K6" s="160"/>
      <c r="L6" s="160"/>
      <c r="M6" s="160"/>
      <c r="N6" s="161"/>
      <c r="O6" s="161"/>
      <c r="P6" s="161"/>
      <c r="Q6" s="161"/>
      <c r="R6" s="161"/>
      <c r="S6" s="161"/>
    </row>
    <row r="7" spans="1:19" x14ac:dyDescent="0.25">
      <c r="A7" s="12"/>
      <c r="B7" s="13"/>
      <c r="C7" s="13"/>
      <c r="D7" s="13"/>
      <c r="E7" s="13"/>
      <c r="F7" s="13"/>
      <c r="G7" s="11"/>
      <c r="H7" s="12"/>
      <c r="I7" s="160"/>
      <c r="J7" s="160"/>
      <c r="K7" s="160"/>
      <c r="L7" s="160"/>
      <c r="M7" s="160"/>
      <c r="N7" s="161"/>
      <c r="O7" s="161"/>
      <c r="P7" s="161"/>
      <c r="Q7" s="161"/>
      <c r="R7" s="161"/>
      <c r="S7" s="161"/>
    </row>
    <row r="8" spans="1:19" x14ac:dyDescent="0.25">
      <c r="A8" s="9"/>
      <c r="B8" s="9"/>
      <c r="C8" s="10" t="s">
        <v>150</v>
      </c>
      <c r="D8" s="10" t="s">
        <v>151</v>
      </c>
      <c r="E8" s="10"/>
      <c r="F8" s="10" t="s">
        <v>152</v>
      </c>
      <c r="G8" s="11"/>
      <c r="H8" s="9"/>
      <c r="I8" s="162"/>
      <c r="J8" s="163"/>
      <c r="K8" s="163"/>
      <c r="L8" s="163"/>
      <c r="M8" s="163"/>
      <c r="N8" s="161"/>
      <c r="O8" s="161"/>
      <c r="P8" s="161"/>
      <c r="Q8" s="161"/>
      <c r="R8" s="161"/>
      <c r="S8" s="161"/>
    </row>
    <row r="9" spans="1:19" x14ac:dyDescent="0.25">
      <c r="A9" s="14"/>
      <c r="B9" s="14" t="s">
        <v>153</v>
      </c>
      <c r="C9" s="15" t="s">
        <v>154</v>
      </c>
      <c r="D9" s="16" t="s">
        <v>11</v>
      </c>
      <c r="E9" s="15" t="s">
        <v>106</v>
      </c>
      <c r="F9" s="15" t="s">
        <v>106</v>
      </c>
      <c r="G9" s="12"/>
      <c r="H9" s="14"/>
      <c r="I9" s="14" t="s">
        <v>153</v>
      </c>
      <c r="J9" s="15" t="s">
        <v>154</v>
      </c>
      <c r="K9" s="16" t="s">
        <v>11</v>
      </c>
      <c r="L9" s="15" t="s">
        <v>106</v>
      </c>
      <c r="M9" s="15" t="s">
        <v>106</v>
      </c>
      <c r="N9" s="161"/>
      <c r="O9" s="161"/>
      <c r="P9" s="161"/>
      <c r="Q9" s="161"/>
      <c r="R9" s="161"/>
      <c r="S9" s="161"/>
    </row>
    <row r="10" spans="1:19" x14ac:dyDescent="0.25">
      <c r="A10" s="11"/>
      <c r="B10" s="154" t="s">
        <v>173</v>
      </c>
      <c r="C10" s="9">
        <v>416</v>
      </c>
      <c r="D10" s="11">
        <v>527771.3284999996</v>
      </c>
      <c r="E10" s="90">
        <f t="shared" ref="E10:E40" si="0">D10/$D$70</f>
        <v>0.20812273980493984</v>
      </c>
      <c r="F10" s="17">
        <f>E10</f>
        <v>0.20812273980493984</v>
      </c>
      <c r="G10" s="12"/>
      <c r="H10" s="11"/>
      <c r="I10" s="155" t="s">
        <v>377</v>
      </c>
      <c r="J10" s="60">
        <v>415</v>
      </c>
      <c r="K10" s="111">
        <v>38289.248</v>
      </c>
      <c r="L10" s="90">
        <f t="shared" ref="L10:L22" si="1">K10/$D$70</f>
        <v>1.5099083198550106E-2</v>
      </c>
      <c r="M10" s="17"/>
      <c r="N10" s="161"/>
      <c r="O10" s="161"/>
      <c r="P10" s="161"/>
      <c r="Q10" s="161"/>
      <c r="R10" s="161"/>
      <c r="S10" s="161"/>
    </row>
    <row r="11" spans="1:19" x14ac:dyDescent="0.25">
      <c r="A11" s="11"/>
      <c r="B11" s="154" t="s">
        <v>173</v>
      </c>
      <c r="C11" s="9">
        <v>405</v>
      </c>
      <c r="D11" s="11">
        <v>393727.01399999973</v>
      </c>
      <c r="E11" s="90">
        <f t="shared" si="0"/>
        <v>0.15526335074281686</v>
      </c>
      <c r="F11" s="17">
        <f t="shared" ref="F11:F69" si="2">F10+E11</f>
        <v>0.36338609054775672</v>
      </c>
      <c r="G11" s="12"/>
      <c r="H11" s="11"/>
      <c r="I11" s="154" t="s">
        <v>164</v>
      </c>
      <c r="J11" s="9">
        <v>405</v>
      </c>
      <c r="K11" s="11">
        <v>49528.727999999996</v>
      </c>
      <c r="L11" s="90">
        <f t="shared" si="1"/>
        <v>1.9531289431183346E-2</v>
      </c>
      <c r="M11" s="17"/>
      <c r="N11" s="164"/>
      <c r="O11" s="165"/>
      <c r="P11" s="164"/>
      <c r="Q11" s="164"/>
      <c r="R11" s="161"/>
      <c r="S11" s="161"/>
    </row>
    <row r="12" spans="1:19" ht="14.4" x14ac:dyDescent="0.3">
      <c r="A12" s="11"/>
      <c r="B12" s="154" t="s">
        <v>440</v>
      </c>
      <c r="C12" s="9">
        <v>412</v>
      </c>
      <c r="D12" s="11">
        <v>385991.50800000015</v>
      </c>
      <c r="E12" s="90">
        <f t="shared" si="0"/>
        <v>0.15221291087319921</v>
      </c>
      <c r="F12" s="17">
        <f t="shared" si="2"/>
        <v>0.51559900142095594</v>
      </c>
      <c r="G12" s="9"/>
      <c r="H12" s="11"/>
      <c r="I12" s="154" t="s">
        <v>164</v>
      </c>
      <c r="J12" s="9">
        <v>415</v>
      </c>
      <c r="K12" s="11">
        <v>230642.40400000004</v>
      </c>
      <c r="L12" s="90">
        <f t="shared" si="1"/>
        <v>9.0952134842387247E-2</v>
      </c>
      <c r="M12" s="17"/>
      <c r="N12" s="172"/>
      <c r="O12" s="173"/>
      <c r="P12" s="169"/>
      <c r="Q12" s="170"/>
      <c r="R12" s="161"/>
      <c r="S12" s="161"/>
    </row>
    <row r="13" spans="1:19" ht="14.4" x14ac:dyDescent="0.3">
      <c r="A13" s="11"/>
      <c r="B13" s="154" t="s">
        <v>164</v>
      </c>
      <c r="C13" s="9">
        <v>415</v>
      </c>
      <c r="D13" s="11">
        <v>230642.40400000004</v>
      </c>
      <c r="E13" s="90">
        <f t="shared" si="0"/>
        <v>9.0952134842387247E-2</v>
      </c>
      <c r="F13" s="17">
        <f t="shared" si="2"/>
        <v>0.60655113626334323</v>
      </c>
      <c r="G13" s="14"/>
      <c r="H13" s="11"/>
      <c r="I13" s="155" t="s">
        <v>185</v>
      </c>
      <c r="J13" s="60">
        <v>26</v>
      </c>
      <c r="K13" s="111">
        <v>44199.323500000028</v>
      </c>
      <c r="L13" s="90">
        <f t="shared" si="1"/>
        <v>1.7429677982866921E-2</v>
      </c>
      <c r="M13" s="17"/>
      <c r="N13" s="172"/>
      <c r="O13" s="173"/>
      <c r="P13" s="169"/>
      <c r="Q13" s="170"/>
      <c r="R13" s="161"/>
      <c r="S13" s="161"/>
    </row>
    <row r="14" spans="1:19" ht="14.4" x14ac:dyDescent="0.3">
      <c r="A14" s="11"/>
      <c r="B14" s="154" t="s">
        <v>185</v>
      </c>
      <c r="C14" s="9">
        <v>416</v>
      </c>
      <c r="D14" s="11">
        <v>206356.17400000012</v>
      </c>
      <c r="E14" s="90">
        <f t="shared" si="0"/>
        <v>8.1375038751361317E-2</v>
      </c>
      <c r="F14" s="17">
        <f t="shared" si="2"/>
        <v>0.68792617501470454</v>
      </c>
      <c r="G14" s="11"/>
      <c r="H14" s="11"/>
      <c r="I14" s="155" t="s">
        <v>185</v>
      </c>
      <c r="J14" s="60">
        <v>35</v>
      </c>
      <c r="K14" s="111">
        <v>28825.943500000005</v>
      </c>
      <c r="L14" s="117">
        <f t="shared" si="1"/>
        <v>1.1367298704409256E-2</v>
      </c>
      <c r="M14" s="74"/>
      <c r="N14" s="172"/>
      <c r="O14" s="173"/>
      <c r="P14" s="169"/>
      <c r="Q14" s="170"/>
      <c r="R14" s="161"/>
      <c r="S14" s="161"/>
    </row>
    <row r="15" spans="1:19" ht="14.4" x14ac:dyDescent="0.3">
      <c r="A15" s="11"/>
      <c r="B15" s="154" t="s">
        <v>180</v>
      </c>
      <c r="C15" s="9">
        <v>416</v>
      </c>
      <c r="D15" s="11">
        <v>174592.6575</v>
      </c>
      <c r="E15" s="90">
        <f t="shared" si="0"/>
        <v>6.8849329750442292E-2</v>
      </c>
      <c r="F15" s="17">
        <f t="shared" si="2"/>
        <v>0.75677550476514688</v>
      </c>
      <c r="G15" s="11"/>
      <c r="H15" s="11"/>
      <c r="I15" s="154" t="s">
        <v>185</v>
      </c>
      <c r="J15" s="9">
        <v>416</v>
      </c>
      <c r="K15" s="11">
        <v>206356.17400000012</v>
      </c>
      <c r="L15" s="90">
        <f t="shared" si="1"/>
        <v>8.1375038751361317E-2</v>
      </c>
      <c r="M15" s="17"/>
      <c r="N15" s="172"/>
      <c r="O15" s="173"/>
      <c r="P15" s="169"/>
      <c r="Q15" s="170"/>
      <c r="R15" s="161"/>
      <c r="S15" s="161"/>
    </row>
    <row r="16" spans="1:19" ht="14.4" x14ac:dyDescent="0.3">
      <c r="A16" s="11"/>
      <c r="B16" s="154" t="s">
        <v>173</v>
      </c>
      <c r="C16" s="9">
        <v>194</v>
      </c>
      <c r="D16" s="11">
        <v>106646.63050000004</v>
      </c>
      <c r="E16" s="90">
        <f t="shared" si="0"/>
        <v>4.2055313981735343E-2</v>
      </c>
      <c r="F16" s="17">
        <f t="shared" si="2"/>
        <v>0.79883081874688222</v>
      </c>
      <c r="G16" s="11"/>
      <c r="H16" s="11"/>
      <c r="I16" s="154" t="s">
        <v>173</v>
      </c>
      <c r="J16" s="9">
        <v>35</v>
      </c>
      <c r="K16" s="11">
        <v>75732.394999999946</v>
      </c>
      <c r="L16" s="90">
        <f t="shared" si="1"/>
        <v>2.986451269375829E-2</v>
      </c>
      <c r="M16" s="17"/>
      <c r="N16" s="172"/>
      <c r="O16" s="173"/>
      <c r="P16" s="169"/>
      <c r="Q16" s="170"/>
      <c r="R16" s="161"/>
      <c r="S16" s="161"/>
    </row>
    <row r="17" spans="1:19" ht="14.4" x14ac:dyDescent="0.3">
      <c r="A17" s="11"/>
      <c r="B17" s="154" t="s">
        <v>173</v>
      </c>
      <c r="C17" s="9">
        <v>35</v>
      </c>
      <c r="D17" s="11">
        <v>75732.394999999946</v>
      </c>
      <c r="E17" s="90">
        <f t="shared" si="0"/>
        <v>2.986451269375829E-2</v>
      </c>
      <c r="F17" s="17">
        <f t="shared" si="2"/>
        <v>0.82869533144064056</v>
      </c>
      <c r="G17" s="11"/>
      <c r="H17" s="11"/>
      <c r="I17" s="154" t="s">
        <v>173</v>
      </c>
      <c r="J17" s="9">
        <v>194</v>
      </c>
      <c r="K17" s="11">
        <v>106646.63050000004</v>
      </c>
      <c r="L17" s="90">
        <f t="shared" si="1"/>
        <v>4.2055313981735343E-2</v>
      </c>
      <c r="M17" s="17"/>
      <c r="N17" s="172"/>
      <c r="O17" s="173"/>
      <c r="P17" s="169"/>
      <c r="Q17" s="170"/>
      <c r="R17" s="161"/>
      <c r="S17" s="161"/>
    </row>
    <row r="18" spans="1:19" ht="14.4" x14ac:dyDescent="0.3">
      <c r="A18" s="11"/>
      <c r="B18" s="154" t="s">
        <v>164</v>
      </c>
      <c r="C18" s="9">
        <v>405</v>
      </c>
      <c r="D18" s="11">
        <v>49528.727999999996</v>
      </c>
      <c r="E18" s="90">
        <f t="shared" si="0"/>
        <v>1.9531289431183346E-2</v>
      </c>
      <c r="F18" s="17">
        <f t="shared" si="2"/>
        <v>0.84822662087182388</v>
      </c>
      <c r="G18" s="11"/>
      <c r="H18" s="11"/>
      <c r="I18" s="154" t="s">
        <v>173</v>
      </c>
      <c r="J18" s="9">
        <v>416</v>
      </c>
      <c r="K18" s="11">
        <v>527771.3284999996</v>
      </c>
      <c r="L18" s="90">
        <f t="shared" si="1"/>
        <v>0.20812273980493984</v>
      </c>
      <c r="M18" s="17"/>
      <c r="N18" s="172"/>
      <c r="O18" s="173"/>
      <c r="P18" s="169"/>
      <c r="Q18" s="170"/>
      <c r="R18" s="161"/>
      <c r="S18" s="161"/>
    </row>
    <row r="19" spans="1:19" ht="14.4" x14ac:dyDescent="0.3">
      <c r="A19" s="11"/>
      <c r="B19" s="154" t="s">
        <v>440</v>
      </c>
      <c r="C19" s="9">
        <v>416</v>
      </c>
      <c r="D19" s="11">
        <v>46328.949000000001</v>
      </c>
      <c r="E19" s="90">
        <f t="shared" si="0"/>
        <v>1.8269480128008383E-2</v>
      </c>
      <c r="F19" s="17">
        <f t="shared" si="2"/>
        <v>0.86649610099983221</v>
      </c>
      <c r="G19" s="11"/>
      <c r="H19" s="11"/>
      <c r="I19" s="155" t="s">
        <v>167</v>
      </c>
      <c r="J19" s="60">
        <v>456</v>
      </c>
      <c r="K19" s="111">
        <v>29233.309000000005</v>
      </c>
      <c r="L19" s="90">
        <f t="shared" si="1"/>
        <v>1.1527940291747795E-2</v>
      </c>
      <c r="M19" s="17"/>
      <c r="N19" s="172"/>
      <c r="O19" s="173"/>
      <c r="P19" s="169"/>
      <c r="Q19" s="170"/>
      <c r="R19" s="161"/>
      <c r="S19" s="161"/>
    </row>
    <row r="20" spans="1:19" ht="14.4" x14ac:dyDescent="0.3">
      <c r="A20" s="11"/>
      <c r="B20" s="155" t="s">
        <v>185</v>
      </c>
      <c r="C20" s="60">
        <v>26</v>
      </c>
      <c r="D20" s="111">
        <v>44199.323500000028</v>
      </c>
      <c r="E20" s="90">
        <f t="shared" si="0"/>
        <v>1.7429677982866921E-2</v>
      </c>
      <c r="F20" s="17">
        <f t="shared" si="2"/>
        <v>0.88392577898269908</v>
      </c>
      <c r="G20" s="11"/>
      <c r="H20" s="11"/>
      <c r="I20" s="155" t="s">
        <v>440</v>
      </c>
      <c r="J20" s="60">
        <v>35</v>
      </c>
      <c r="K20" s="111">
        <v>39102.423500000012</v>
      </c>
      <c r="L20" s="90">
        <f t="shared" si="1"/>
        <v>1.5419752973248288E-2</v>
      </c>
      <c r="M20" s="17"/>
      <c r="N20" s="172"/>
      <c r="O20" s="173"/>
      <c r="P20" s="169"/>
      <c r="Q20" s="170"/>
      <c r="R20" s="161"/>
      <c r="S20" s="161"/>
    </row>
    <row r="21" spans="1:19" ht="14.4" x14ac:dyDescent="0.3">
      <c r="A21" s="11"/>
      <c r="B21" s="155" t="s">
        <v>440</v>
      </c>
      <c r="C21" s="60">
        <v>35</v>
      </c>
      <c r="D21" s="111">
        <v>39102.423500000012</v>
      </c>
      <c r="E21" s="90">
        <f t="shared" si="0"/>
        <v>1.5419752973248288E-2</v>
      </c>
      <c r="F21" s="17">
        <f t="shared" si="2"/>
        <v>0.89934553195594735</v>
      </c>
      <c r="G21" s="11"/>
      <c r="H21" s="11"/>
      <c r="I21" s="154" t="s">
        <v>440</v>
      </c>
      <c r="J21" s="9">
        <v>416</v>
      </c>
      <c r="K21" s="11">
        <v>46328.949000000001</v>
      </c>
      <c r="L21" s="90">
        <f t="shared" si="1"/>
        <v>1.8269480128008383E-2</v>
      </c>
      <c r="M21" s="17"/>
      <c r="N21" s="172"/>
      <c r="O21" s="173"/>
      <c r="P21" s="169"/>
      <c r="Q21" s="170"/>
      <c r="R21" s="161"/>
      <c r="S21" s="161"/>
    </row>
    <row r="22" spans="1:19" ht="15" thickBot="1" x14ac:dyDescent="0.35">
      <c r="A22" s="11"/>
      <c r="B22" s="155" t="s">
        <v>377</v>
      </c>
      <c r="C22" s="60">
        <v>415</v>
      </c>
      <c r="D22" s="111">
        <v>38289.248</v>
      </c>
      <c r="E22" s="90">
        <f t="shared" si="0"/>
        <v>1.5099083198550106E-2</v>
      </c>
      <c r="F22" s="17">
        <f t="shared" si="2"/>
        <v>0.91444461515449749</v>
      </c>
      <c r="G22" s="11"/>
      <c r="H22" s="11"/>
      <c r="I22" s="178" t="s">
        <v>180</v>
      </c>
      <c r="J22" s="179">
        <v>416</v>
      </c>
      <c r="K22" s="180">
        <v>174592.6575</v>
      </c>
      <c r="L22" s="132">
        <f t="shared" si="1"/>
        <v>6.8849329750442292E-2</v>
      </c>
      <c r="M22" s="133"/>
      <c r="N22" s="172"/>
      <c r="O22" s="173"/>
      <c r="P22" s="169"/>
      <c r="Q22" s="170"/>
      <c r="R22" s="161"/>
      <c r="S22" s="161"/>
    </row>
    <row r="23" spans="1:19" ht="15" thickBot="1" x14ac:dyDescent="0.35">
      <c r="A23" s="11"/>
      <c r="B23" s="178" t="s">
        <v>185</v>
      </c>
      <c r="C23" s="179">
        <v>35</v>
      </c>
      <c r="D23" s="180">
        <v>28825.943500000005</v>
      </c>
      <c r="E23" s="132">
        <f t="shared" si="0"/>
        <v>1.1367298704409256E-2</v>
      </c>
      <c r="F23" s="133">
        <f t="shared" si="2"/>
        <v>0.92581191385890671</v>
      </c>
      <c r="G23" s="11"/>
      <c r="H23" s="11"/>
      <c r="I23" s="166"/>
      <c r="J23" s="167"/>
      <c r="K23" s="168"/>
      <c r="L23" s="169"/>
      <c r="M23" s="171"/>
      <c r="N23" s="166"/>
      <c r="O23" s="174"/>
      <c r="P23" s="175"/>
      <c r="Q23" s="176"/>
      <c r="R23" s="161"/>
      <c r="S23" s="161"/>
    </row>
    <row r="24" spans="1:19" ht="14.4" x14ac:dyDescent="0.3">
      <c r="A24" s="11"/>
      <c r="B24" s="154" t="s">
        <v>47</v>
      </c>
      <c r="C24" s="9">
        <v>194</v>
      </c>
      <c r="D24" s="11">
        <v>23162.008999999984</v>
      </c>
      <c r="E24" s="90">
        <f t="shared" si="0"/>
        <v>9.1337678122214907E-3</v>
      </c>
      <c r="F24" s="17">
        <f t="shared" si="2"/>
        <v>0.93494568167112824</v>
      </c>
      <c r="G24" s="11"/>
      <c r="H24" s="111"/>
      <c r="I24" s="166"/>
      <c r="J24" s="167"/>
      <c r="K24" s="168"/>
      <c r="L24" s="169"/>
      <c r="M24" s="170"/>
      <c r="N24" s="172"/>
      <c r="O24" s="173"/>
      <c r="P24" s="169"/>
      <c r="Q24" s="170"/>
      <c r="R24" s="161"/>
      <c r="S24" s="161"/>
    </row>
    <row r="25" spans="1:19" ht="14.4" x14ac:dyDescent="0.3">
      <c r="A25" s="11"/>
      <c r="B25" s="154" t="s">
        <v>300</v>
      </c>
      <c r="C25" s="9">
        <v>416</v>
      </c>
      <c r="D25" s="11">
        <v>19197.527999999998</v>
      </c>
      <c r="E25" s="90">
        <f t="shared" si="0"/>
        <v>7.5704039023826008E-3</v>
      </c>
      <c r="F25" s="17">
        <f t="shared" si="2"/>
        <v>0.94251608557351085</v>
      </c>
      <c r="G25" s="11"/>
      <c r="H25" s="111"/>
      <c r="I25" s="166"/>
      <c r="J25" s="167"/>
      <c r="K25" s="168"/>
      <c r="L25" s="169"/>
      <c r="M25" s="170"/>
      <c r="N25" s="172"/>
      <c r="O25" s="173"/>
      <c r="P25" s="169"/>
      <c r="Q25" s="170"/>
      <c r="R25" s="161"/>
      <c r="S25" s="161"/>
    </row>
    <row r="26" spans="1:19" ht="14.4" x14ac:dyDescent="0.3">
      <c r="A26" s="11"/>
      <c r="B26" s="154" t="s">
        <v>378</v>
      </c>
      <c r="C26" s="9">
        <v>415</v>
      </c>
      <c r="D26" s="11">
        <v>18087.971999999998</v>
      </c>
      <c r="E26" s="90">
        <f t="shared" si="0"/>
        <v>7.1328586584161885E-3</v>
      </c>
      <c r="F26" s="17">
        <f t="shared" si="2"/>
        <v>0.94964894423192703</v>
      </c>
      <c r="G26" s="11"/>
      <c r="H26" s="11"/>
      <c r="I26" s="166"/>
      <c r="J26" s="167"/>
      <c r="K26" s="168"/>
      <c r="L26" s="169"/>
      <c r="M26" s="170"/>
      <c r="N26" s="161"/>
      <c r="O26" s="173"/>
      <c r="P26" s="169"/>
      <c r="Q26" s="170"/>
      <c r="R26" s="161"/>
      <c r="S26" s="161"/>
    </row>
    <row r="27" spans="1:19" ht="14.4" x14ac:dyDescent="0.3">
      <c r="A27" s="11"/>
      <c r="B27" s="154" t="s">
        <v>438</v>
      </c>
      <c r="C27" s="9">
        <v>35</v>
      </c>
      <c r="D27" s="11">
        <v>12743.537999999995</v>
      </c>
      <c r="E27" s="90">
        <f t="shared" si="0"/>
        <v>5.0253204373688597E-3</v>
      </c>
      <c r="F27" s="17">
        <f t="shared" si="2"/>
        <v>0.95467426466929584</v>
      </c>
      <c r="G27" s="11"/>
      <c r="H27" s="11"/>
      <c r="I27" s="166"/>
      <c r="J27" s="167"/>
      <c r="K27" s="168"/>
      <c r="L27" s="169"/>
      <c r="M27" s="170"/>
      <c r="N27" s="161"/>
      <c r="O27" s="161"/>
      <c r="P27" s="161"/>
      <c r="Q27" s="161"/>
      <c r="R27" s="161"/>
      <c r="S27" s="161"/>
    </row>
    <row r="28" spans="1:19" x14ac:dyDescent="0.25">
      <c r="A28" s="11"/>
      <c r="B28" s="154" t="s">
        <v>164</v>
      </c>
      <c r="C28" s="9">
        <v>406</v>
      </c>
      <c r="D28" s="11">
        <v>11544.994000000002</v>
      </c>
      <c r="E28" s="90">
        <f t="shared" si="0"/>
        <v>4.5526834304179028E-3</v>
      </c>
      <c r="F28" s="17">
        <f t="shared" si="2"/>
        <v>0.95922694809971376</v>
      </c>
      <c r="G28" s="11"/>
      <c r="H28" s="11"/>
      <c r="N28" s="161"/>
      <c r="O28" s="161"/>
      <c r="P28" s="161"/>
      <c r="Q28" s="161"/>
      <c r="R28" s="161"/>
      <c r="S28" s="161"/>
    </row>
    <row r="29" spans="1:19" x14ac:dyDescent="0.25">
      <c r="A29" s="11"/>
      <c r="B29" s="154" t="s">
        <v>185</v>
      </c>
      <c r="C29" s="9">
        <v>406</v>
      </c>
      <c r="D29" s="11">
        <v>11046.716</v>
      </c>
      <c r="E29" s="90">
        <f t="shared" si="0"/>
        <v>4.356191167681189E-3</v>
      </c>
      <c r="F29" s="17">
        <f t="shared" si="2"/>
        <v>0.96358313926739492</v>
      </c>
      <c r="G29" s="11"/>
      <c r="H29" s="11"/>
      <c r="N29" s="161"/>
      <c r="O29" s="161"/>
      <c r="P29" s="161"/>
      <c r="Q29" s="161"/>
      <c r="R29" s="161"/>
      <c r="S29" s="161"/>
    </row>
    <row r="30" spans="1:19" x14ac:dyDescent="0.25">
      <c r="A30" s="11"/>
      <c r="B30" s="155" t="s">
        <v>301</v>
      </c>
      <c r="C30" s="9">
        <v>40</v>
      </c>
      <c r="D30" s="11">
        <v>9590.2919999999958</v>
      </c>
      <c r="E30" s="90">
        <f t="shared" si="0"/>
        <v>3.7818610803322496E-3</v>
      </c>
      <c r="F30" s="17">
        <f t="shared" si="2"/>
        <v>0.96736500034772721</v>
      </c>
      <c r="G30" s="11"/>
      <c r="H30" s="11"/>
      <c r="N30" s="15"/>
      <c r="O30" s="161"/>
      <c r="P30" s="161"/>
      <c r="Q30" s="161"/>
      <c r="R30" s="161"/>
      <c r="S30" s="161"/>
    </row>
    <row r="31" spans="1:19" x14ac:dyDescent="0.25">
      <c r="A31" s="11"/>
      <c r="B31" s="154" t="s">
        <v>185</v>
      </c>
      <c r="C31" s="9">
        <v>194</v>
      </c>
      <c r="D31" s="11">
        <v>8743.0904999999984</v>
      </c>
      <c r="E31" s="90">
        <f t="shared" si="0"/>
        <v>3.4477734029133458E-3</v>
      </c>
      <c r="F31" s="17">
        <f t="shared" si="2"/>
        <v>0.97081277375064057</v>
      </c>
      <c r="G31" s="11"/>
      <c r="H31" s="11"/>
      <c r="N31" s="161"/>
      <c r="O31" s="161"/>
      <c r="P31" s="161"/>
      <c r="Q31" s="161"/>
      <c r="R31" s="161"/>
      <c r="S31" s="161"/>
    </row>
    <row r="32" spans="1:19" x14ac:dyDescent="0.25">
      <c r="A32" s="11"/>
      <c r="B32" s="155" t="s">
        <v>164</v>
      </c>
      <c r="C32" s="9">
        <v>194</v>
      </c>
      <c r="D32" s="11">
        <v>7355.8444999999992</v>
      </c>
      <c r="E32" s="90">
        <f t="shared" si="0"/>
        <v>2.90072315082023E-3</v>
      </c>
      <c r="F32" s="17">
        <f t="shared" si="2"/>
        <v>0.97371349690146081</v>
      </c>
      <c r="G32" s="11"/>
      <c r="H32" s="11"/>
      <c r="N32" s="161"/>
      <c r="O32" s="161"/>
      <c r="P32" s="161"/>
      <c r="Q32" s="161"/>
      <c r="R32" s="161"/>
      <c r="S32" s="161"/>
    </row>
    <row r="33" spans="1:19" x14ac:dyDescent="0.25">
      <c r="A33" s="11"/>
      <c r="B33" s="154" t="s">
        <v>300</v>
      </c>
      <c r="C33" s="9">
        <v>479</v>
      </c>
      <c r="D33" s="11">
        <v>6362.6354999999994</v>
      </c>
      <c r="E33" s="90">
        <f t="shared" si="0"/>
        <v>2.5090584901680088E-3</v>
      </c>
      <c r="F33" s="17">
        <f t="shared" si="2"/>
        <v>0.97622255539162883</v>
      </c>
      <c r="G33" s="11"/>
      <c r="H33" s="11"/>
      <c r="N33" s="161"/>
      <c r="O33" s="161"/>
      <c r="P33" s="161"/>
      <c r="Q33" s="161"/>
      <c r="R33" s="161"/>
      <c r="S33" s="161"/>
    </row>
    <row r="34" spans="1:19" x14ac:dyDescent="0.25">
      <c r="A34" s="11"/>
      <c r="B34" s="154" t="s">
        <v>267</v>
      </c>
      <c r="C34" s="9">
        <v>35</v>
      </c>
      <c r="D34" s="11">
        <v>6156.4070000000002</v>
      </c>
      <c r="E34" s="90">
        <f t="shared" si="0"/>
        <v>2.4277337987190623E-3</v>
      </c>
      <c r="F34" s="17">
        <f t="shared" si="2"/>
        <v>0.97865028919034791</v>
      </c>
      <c r="G34" s="11"/>
      <c r="H34" s="11"/>
      <c r="N34" s="161"/>
      <c r="O34" s="161"/>
      <c r="P34" s="161"/>
      <c r="Q34" s="161"/>
      <c r="R34" s="161"/>
      <c r="S34" s="161"/>
    </row>
    <row r="35" spans="1:19" x14ac:dyDescent="0.25">
      <c r="A35" s="11"/>
      <c r="B35" s="154" t="s">
        <v>301</v>
      </c>
      <c r="C35" s="9">
        <v>42</v>
      </c>
      <c r="D35" s="11">
        <v>5731.1255000000037</v>
      </c>
      <c r="E35" s="90">
        <f t="shared" si="0"/>
        <v>2.2600271686148586E-3</v>
      </c>
      <c r="F35" s="17">
        <f t="shared" si="2"/>
        <v>0.98091031635896275</v>
      </c>
      <c r="G35" s="11"/>
      <c r="H35" s="11"/>
      <c r="N35" s="161"/>
      <c r="O35" s="161"/>
      <c r="P35" s="161"/>
      <c r="Q35" s="161"/>
      <c r="R35" s="161"/>
      <c r="S35" s="161"/>
    </row>
    <row r="36" spans="1:19" x14ac:dyDescent="0.25">
      <c r="A36" s="11"/>
      <c r="B36" s="154" t="s">
        <v>438</v>
      </c>
      <c r="C36" s="9">
        <v>79</v>
      </c>
      <c r="D36" s="11">
        <v>5537.3495000000066</v>
      </c>
      <c r="E36" s="90">
        <f t="shared" si="0"/>
        <v>2.1836130289095762E-3</v>
      </c>
      <c r="F36" s="17">
        <f t="shared" si="2"/>
        <v>0.98309392938787232</v>
      </c>
      <c r="G36" s="11"/>
      <c r="H36" s="11"/>
      <c r="N36" s="161"/>
      <c r="O36" s="161"/>
      <c r="P36" s="161"/>
      <c r="Q36" s="161"/>
      <c r="R36" s="161"/>
      <c r="S36" s="161"/>
    </row>
    <row r="37" spans="1:19" x14ac:dyDescent="0.25">
      <c r="A37" s="11"/>
      <c r="B37" s="154" t="s">
        <v>377</v>
      </c>
      <c r="C37" s="9">
        <v>35</v>
      </c>
      <c r="D37" s="11">
        <v>4641.7035000000005</v>
      </c>
      <c r="E37" s="90">
        <f t="shared" si="0"/>
        <v>1.8304216193930274E-3</v>
      </c>
      <c r="F37" s="17">
        <f t="shared" si="2"/>
        <v>0.98492435100726539</v>
      </c>
      <c r="G37" s="11"/>
      <c r="H37" s="11"/>
      <c r="N37" s="161"/>
      <c r="O37" s="161"/>
      <c r="P37" s="161"/>
      <c r="Q37" s="161"/>
      <c r="R37" s="161"/>
      <c r="S37" s="161"/>
    </row>
    <row r="38" spans="1:19" x14ac:dyDescent="0.25">
      <c r="A38" s="11"/>
      <c r="B38" s="154" t="s">
        <v>263</v>
      </c>
      <c r="C38" s="9">
        <v>35</v>
      </c>
      <c r="D38" s="11">
        <v>4281.8270000000002</v>
      </c>
      <c r="E38" s="90">
        <f t="shared" si="0"/>
        <v>1.6885069697581475E-3</v>
      </c>
      <c r="F38" s="17">
        <f t="shared" si="2"/>
        <v>0.98661285797702358</v>
      </c>
      <c r="G38" s="11"/>
      <c r="H38" s="11"/>
      <c r="N38" s="161"/>
      <c r="O38" s="161"/>
      <c r="P38" s="161"/>
      <c r="Q38" s="161"/>
      <c r="R38" s="161"/>
      <c r="S38" s="161"/>
    </row>
    <row r="39" spans="1:19" x14ac:dyDescent="0.25">
      <c r="A39" s="11"/>
      <c r="B39" s="154" t="s">
        <v>267</v>
      </c>
      <c r="C39" s="9">
        <v>194</v>
      </c>
      <c r="D39" s="11">
        <v>4123.6445000000003</v>
      </c>
      <c r="E39" s="90">
        <f t="shared" si="0"/>
        <v>1.6261288648641928E-3</v>
      </c>
      <c r="F39" s="17">
        <f t="shared" si="2"/>
        <v>0.98823898684188782</v>
      </c>
      <c r="G39" s="11"/>
      <c r="H39" s="11"/>
      <c r="N39" s="161"/>
      <c r="O39" s="161"/>
      <c r="P39" s="161"/>
      <c r="Q39" s="161"/>
      <c r="R39" s="161"/>
      <c r="S39" s="161"/>
    </row>
    <row r="40" spans="1:19" x14ac:dyDescent="0.25">
      <c r="A40" s="11"/>
      <c r="B40" s="154" t="s">
        <v>171</v>
      </c>
      <c r="C40" s="9">
        <v>40</v>
      </c>
      <c r="D40" s="11">
        <v>3460.8389999999986</v>
      </c>
      <c r="E40" s="90">
        <f t="shared" si="0"/>
        <v>1.364756393173011E-3</v>
      </c>
      <c r="F40" s="17">
        <f t="shared" si="2"/>
        <v>0.98960374323506084</v>
      </c>
      <c r="G40" s="11"/>
      <c r="H40" s="11"/>
      <c r="N40" s="161"/>
      <c r="O40" s="161"/>
      <c r="P40" s="161"/>
      <c r="Q40" s="161"/>
      <c r="R40" s="161"/>
      <c r="S40" s="161"/>
    </row>
    <row r="41" spans="1:19" x14ac:dyDescent="0.25">
      <c r="A41" s="11"/>
      <c r="B41" s="154" t="s">
        <v>377</v>
      </c>
      <c r="C41" s="9">
        <v>194</v>
      </c>
      <c r="D41" s="11">
        <v>3052.7265000000007</v>
      </c>
      <c r="E41" s="90">
        <f t="shared" ref="E41:E69" si="3">D41/$D$70</f>
        <v>1.2038202318812499E-3</v>
      </c>
      <c r="F41" s="17">
        <f t="shared" si="2"/>
        <v>0.9908075634669421</v>
      </c>
      <c r="G41" s="11"/>
      <c r="H41" s="11"/>
      <c r="N41" s="161"/>
      <c r="O41" s="161"/>
      <c r="P41" s="161"/>
      <c r="Q41" s="161"/>
      <c r="R41" s="161"/>
      <c r="S41" s="161"/>
    </row>
    <row r="42" spans="1:19" x14ac:dyDescent="0.25">
      <c r="A42" s="11"/>
      <c r="B42" s="154" t="s">
        <v>377</v>
      </c>
      <c r="C42" s="9">
        <v>416</v>
      </c>
      <c r="D42" s="11">
        <v>2780.0335</v>
      </c>
      <c r="E42" s="90">
        <f t="shared" si="3"/>
        <v>1.0962857539342755E-3</v>
      </c>
      <c r="F42" s="17">
        <f t="shared" si="2"/>
        <v>0.99190384922087638</v>
      </c>
      <c r="G42" s="11"/>
      <c r="H42" s="11"/>
      <c r="N42" s="161"/>
      <c r="O42" s="161"/>
      <c r="P42" s="161"/>
      <c r="Q42" s="161"/>
      <c r="R42" s="161"/>
      <c r="S42" s="161"/>
    </row>
    <row r="43" spans="1:19" x14ac:dyDescent="0.25">
      <c r="A43" s="11"/>
      <c r="B43" s="154" t="s">
        <v>170</v>
      </c>
      <c r="C43" s="9">
        <v>79</v>
      </c>
      <c r="D43" s="11">
        <v>2500.5350000000017</v>
      </c>
      <c r="E43" s="90">
        <f t="shared" si="3"/>
        <v>9.8606757714036369E-4</v>
      </c>
      <c r="F43" s="17">
        <f t="shared" si="2"/>
        <v>0.99288991679801675</v>
      </c>
      <c r="G43" s="11"/>
      <c r="H43" s="11"/>
      <c r="N43" s="161"/>
      <c r="O43" s="161"/>
      <c r="P43" s="161"/>
      <c r="Q43" s="161"/>
      <c r="R43" s="161"/>
      <c r="S43" s="161"/>
    </row>
    <row r="44" spans="1:19" x14ac:dyDescent="0.25">
      <c r="A44" s="11"/>
      <c r="B44" s="154" t="s">
        <v>270</v>
      </c>
      <c r="C44" s="9">
        <v>35</v>
      </c>
      <c r="D44" s="11">
        <v>2421.7575000000006</v>
      </c>
      <c r="E44" s="90">
        <f t="shared" si="3"/>
        <v>9.5500224969716609E-4</v>
      </c>
      <c r="F44" s="17">
        <f t="shared" si="2"/>
        <v>0.99384491904771388</v>
      </c>
      <c r="G44" s="11"/>
      <c r="H44" s="11"/>
      <c r="N44" s="161"/>
      <c r="O44" s="161"/>
      <c r="P44" s="161"/>
      <c r="Q44" s="161"/>
      <c r="R44" s="161"/>
      <c r="S44" s="161"/>
    </row>
    <row r="45" spans="1:19" ht="14.4" x14ac:dyDescent="0.3">
      <c r="A45" s="11"/>
      <c r="B45" s="154" t="s">
        <v>267</v>
      </c>
      <c r="C45" s="9">
        <v>79</v>
      </c>
      <c r="D45" s="11">
        <v>1772.5104999999999</v>
      </c>
      <c r="E45" s="90">
        <f t="shared" si="3"/>
        <v>6.989764727111811E-4</v>
      </c>
      <c r="F45" s="17">
        <f t="shared" si="2"/>
        <v>0.9945438955204251</v>
      </c>
      <c r="G45" s="11"/>
      <c r="H45" s="11"/>
      <c r="I45" s="166"/>
      <c r="J45" s="167"/>
      <c r="K45" s="168"/>
      <c r="L45" s="169"/>
      <c r="M45" s="170"/>
      <c r="N45" s="161"/>
      <c r="O45" s="161"/>
      <c r="P45" s="161"/>
      <c r="Q45" s="161"/>
      <c r="R45" s="161"/>
      <c r="S45" s="161"/>
    </row>
    <row r="46" spans="1:19" ht="14.4" x14ac:dyDescent="0.3">
      <c r="A46" s="11"/>
      <c r="B46" s="154" t="s">
        <v>377</v>
      </c>
      <c r="C46" s="9">
        <v>40</v>
      </c>
      <c r="D46" s="11">
        <v>1685.3685000000003</v>
      </c>
      <c r="E46" s="90">
        <f t="shared" si="3"/>
        <v>6.6461266624289925E-4</v>
      </c>
      <c r="F46" s="17">
        <f t="shared" si="2"/>
        <v>0.99520850818666795</v>
      </c>
      <c r="G46" s="11"/>
      <c r="H46" s="11"/>
      <c r="I46" s="166"/>
      <c r="J46" s="167"/>
      <c r="K46" s="168"/>
      <c r="L46" s="169"/>
      <c r="M46" s="170"/>
      <c r="N46" s="161"/>
      <c r="O46" s="161"/>
      <c r="P46" s="161"/>
      <c r="Q46" s="161"/>
      <c r="R46" s="161"/>
      <c r="S46" s="161"/>
    </row>
    <row r="47" spans="1:19" ht="14.4" x14ac:dyDescent="0.3">
      <c r="A47" s="11"/>
      <c r="B47" s="154" t="s">
        <v>170</v>
      </c>
      <c r="C47" s="9">
        <v>416</v>
      </c>
      <c r="D47" s="11">
        <v>1643.1355000000001</v>
      </c>
      <c r="E47" s="90">
        <f t="shared" si="3"/>
        <v>6.4795839346312647E-4</v>
      </c>
      <c r="F47" s="17">
        <f t="shared" si="2"/>
        <v>0.99585646658013105</v>
      </c>
      <c r="G47" s="11"/>
      <c r="H47" s="11"/>
      <c r="I47" s="166"/>
      <c r="J47" s="167"/>
      <c r="K47" s="168"/>
      <c r="L47" s="169"/>
      <c r="M47" s="170"/>
      <c r="N47" s="161"/>
      <c r="O47" s="161"/>
      <c r="P47" s="161"/>
      <c r="Q47" s="161"/>
      <c r="R47" s="161"/>
      <c r="S47" s="161"/>
    </row>
    <row r="48" spans="1:19" ht="14.4" x14ac:dyDescent="0.3">
      <c r="A48" s="11"/>
      <c r="B48" s="154" t="s">
        <v>265</v>
      </c>
      <c r="C48" s="9">
        <v>35</v>
      </c>
      <c r="D48" s="11">
        <v>1319.5120000000004</v>
      </c>
      <c r="E48" s="90">
        <f t="shared" si="3"/>
        <v>5.2033984761166508E-4</v>
      </c>
      <c r="F48" s="17">
        <f t="shared" si="2"/>
        <v>0.99637680642774273</v>
      </c>
      <c r="G48" s="11"/>
      <c r="H48" s="11"/>
      <c r="I48" s="166"/>
      <c r="J48" s="167"/>
      <c r="K48" s="168"/>
      <c r="L48" s="169"/>
      <c r="M48" s="170"/>
      <c r="N48" s="161"/>
      <c r="O48" s="161"/>
      <c r="P48" s="161"/>
      <c r="Q48" s="161"/>
      <c r="R48" s="161"/>
      <c r="S48" s="161"/>
    </row>
    <row r="49" spans="1:19" ht="14.4" x14ac:dyDescent="0.3">
      <c r="A49" s="11"/>
      <c r="B49" s="154" t="s">
        <v>377</v>
      </c>
      <c r="C49" s="9">
        <v>479</v>
      </c>
      <c r="D49" s="11">
        <v>1267.5400000000002</v>
      </c>
      <c r="E49" s="90">
        <f t="shared" si="3"/>
        <v>4.9984507184602333E-4</v>
      </c>
      <c r="F49" s="17">
        <f t="shared" si="2"/>
        <v>0.99687665149958871</v>
      </c>
      <c r="G49" s="11"/>
      <c r="H49" s="11"/>
      <c r="I49" s="166"/>
      <c r="J49" s="167"/>
      <c r="K49" s="168"/>
      <c r="L49" s="169"/>
      <c r="M49" s="170"/>
      <c r="N49" s="161"/>
      <c r="O49" s="161"/>
      <c r="P49" s="161"/>
      <c r="Q49" s="161"/>
      <c r="R49" s="161"/>
      <c r="S49" s="161"/>
    </row>
    <row r="50" spans="1:19" ht="14.4" x14ac:dyDescent="0.3">
      <c r="A50" s="11"/>
      <c r="B50" s="154" t="s">
        <v>438</v>
      </c>
      <c r="C50" s="9">
        <v>36</v>
      </c>
      <c r="D50" s="11">
        <v>1264.9620000000004</v>
      </c>
      <c r="E50" s="90">
        <f t="shared" si="3"/>
        <v>4.988284565161569E-4</v>
      </c>
      <c r="F50" s="17">
        <f t="shared" si="2"/>
        <v>0.99737547995610487</v>
      </c>
      <c r="G50" s="11"/>
      <c r="H50" s="11"/>
      <c r="I50" s="166"/>
      <c r="J50" s="167"/>
      <c r="K50" s="168"/>
      <c r="L50" s="169"/>
      <c r="M50" s="170"/>
      <c r="N50" s="161"/>
      <c r="O50" s="161"/>
      <c r="P50" s="161"/>
      <c r="Q50" s="161"/>
      <c r="R50" s="161"/>
      <c r="S50" s="161"/>
    </row>
    <row r="51" spans="1:19" ht="14.4" x14ac:dyDescent="0.3">
      <c r="A51" s="11"/>
      <c r="B51" s="154" t="s">
        <v>170</v>
      </c>
      <c r="C51" s="9">
        <v>131</v>
      </c>
      <c r="D51" s="11">
        <v>1245.3905</v>
      </c>
      <c r="E51" s="90">
        <f t="shared" si="3"/>
        <v>4.9111057950743553E-4</v>
      </c>
      <c r="F51" s="17">
        <f t="shared" si="2"/>
        <v>0.99786659053561233</v>
      </c>
      <c r="G51" s="11"/>
      <c r="H51" s="11"/>
      <c r="I51" s="166"/>
      <c r="J51" s="167"/>
      <c r="K51" s="168"/>
      <c r="L51" s="169"/>
      <c r="M51" s="170"/>
      <c r="N51" s="161"/>
      <c r="O51" s="161"/>
      <c r="P51" s="161"/>
      <c r="Q51" s="161"/>
      <c r="R51" s="161"/>
      <c r="S51" s="161"/>
    </row>
    <row r="52" spans="1:19" ht="14.4" x14ac:dyDescent="0.3">
      <c r="A52" s="11"/>
      <c r="B52" s="154" t="s">
        <v>180</v>
      </c>
      <c r="C52" s="9">
        <v>194</v>
      </c>
      <c r="D52" s="11">
        <v>1117.4604999999999</v>
      </c>
      <c r="E52" s="90">
        <f t="shared" si="3"/>
        <v>4.4066232537639285E-4</v>
      </c>
      <c r="F52" s="17">
        <f t="shared" si="2"/>
        <v>0.99830725286098876</v>
      </c>
      <c r="G52" s="11"/>
      <c r="H52" s="11"/>
      <c r="I52" s="166"/>
      <c r="J52" s="167"/>
      <c r="K52" s="168"/>
      <c r="L52" s="169"/>
      <c r="M52" s="170"/>
      <c r="N52" s="161"/>
      <c r="O52" s="161"/>
      <c r="P52" s="161"/>
      <c r="Q52" s="161"/>
      <c r="R52" s="161"/>
      <c r="S52" s="161"/>
    </row>
    <row r="53" spans="1:19" ht="14.4" x14ac:dyDescent="0.3">
      <c r="A53" s="11"/>
      <c r="B53" s="154" t="s">
        <v>180</v>
      </c>
      <c r="C53" s="9">
        <v>35</v>
      </c>
      <c r="D53" s="11">
        <v>1084.8529999999998</v>
      </c>
      <c r="E53" s="90">
        <f t="shared" si="3"/>
        <v>4.2780379769267541E-4</v>
      </c>
      <c r="F53" s="17">
        <f t="shared" si="2"/>
        <v>0.99873505665868145</v>
      </c>
      <c r="G53" s="11"/>
      <c r="H53" s="11"/>
      <c r="I53" s="166"/>
      <c r="J53" s="167"/>
      <c r="K53" s="168"/>
      <c r="L53" s="169"/>
      <c r="M53" s="170"/>
      <c r="N53" s="161"/>
      <c r="O53" s="161"/>
      <c r="P53" s="161"/>
      <c r="Q53" s="161"/>
      <c r="R53" s="161"/>
      <c r="S53" s="161"/>
    </row>
    <row r="54" spans="1:19" ht="14.4" x14ac:dyDescent="0.3">
      <c r="A54" s="11"/>
      <c r="B54" s="154" t="s">
        <v>170</v>
      </c>
      <c r="C54" s="9">
        <v>40</v>
      </c>
      <c r="D54" s="11">
        <v>757.86850000000015</v>
      </c>
      <c r="E54" s="90">
        <f t="shared" si="3"/>
        <v>2.988598662230288E-4</v>
      </c>
      <c r="F54" s="17">
        <f t="shared" si="2"/>
        <v>0.99903391652490448</v>
      </c>
      <c r="G54" s="11"/>
      <c r="H54" s="11"/>
      <c r="I54" s="166"/>
      <c r="J54" s="167"/>
      <c r="K54" s="168"/>
      <c r="L54" s="169"/>
      <c r="M54" s="170"/>
      <c r="N54" s="161"/>
      <c r="O54" s="161"/>
      <c r="P54" s="161"/>
      <c r="Q54" s="161"/>
      <c r="R54" s="161"/>
      <c r="S54" s="161"/>
    </row>
    <row r="55" spans="1:19" ht="14.4" x14ac:dyDescent="0.3">
      <c r="A55" s="11"/>
      <c r="B55" s="154" t="s">
        <v>260</v>
      </c>
      <c r="C55" s="9">
        <v>35</v>
      </c>
      <c r="D55" s="11">
        <v>551.54299999999989</v>
      </c>
      <c r="E55" s="90">
        <f t="shared" si="3"/>
        <v>2.1749692353785374E-4</v>
      </c>
      <c r="F55" s="17">
        <f t="shared" si="2"/>
        <v>0.99925141344844237</v>
      </c>
      <c r="G55" s="11"/>
      <c r="H55" s="11"/>
      <c r="I55" s="166"/>
      <c r="J55" s="167"/>
      <c r="K55" s="168"/>
      <c r="L55" s="169"/>
      <c r="M55" s="170"/>
      <c r="N55" s="161"/>
      <c r="O55" s="161"/>
      <c r="P55" s="161"/>
      <c r="Q55" s="161"/>
      <c r="R55" s="161"/>
      <c r="S55" s="161"/>
    </row>
    <row r="56" spans="1:19" ht="14.4" x14ac:dyDescent="0.3">
      <c r="A56" s="11"/>
      <c r="B56" s="154" t="s">
        <v>263</v>
      </c>
      <c r="C56" s="9">
        <v>479</v>
      </c>
      <c r="D56" s="11">
        <v>533.64499999999998</v>
      </c>
      <c r="E56" s="90">
        <f t="shared" si="3"/>
        <v>2.104389789397345E-4</v>
      </c>
      <c r="F56" s="17">
        <f t="shared" si="2"/>
        <v>0.99946185242738206</v>
      </c>
      <c r="G56" s="11"/>
      <c r="H56" s="11"/>
      <c r="I56" s="166"/>
      <c r="J56" s="167"/>
      <c r="K56" s="168"/>
      <c r="L56" s="169"/>
      <c r="M56" s="170"/>
      <c r="N56" s="161"/>
      <c r="O56" s="161"/>
      <c r="P56" s="161"/>
      <c r="Q56" s="161"/>
      <c r="R56" s="161"/>
      <c r="S56" s="161"/>
    </row>
    <row r="57" spans="1:19" ht="14.4" x14ac:dyDescent="0.3">
      <c r="A57" s="11"/>
      <c r="B57" s="154" t="s">
        <v>266</v>
      </c>
      <c r="C57" s="9">
        <v>35</v>
      </c>
      <c r="D57" s="11">
        <v>478.38449999999995</v>
      </c>
      <c r="E57" s="90">
        <f t="shared" si="3"/>
        <v>1.8864740739741852E-4</v>
      </c>
      <c r="F57" s="17">
        <f t="shared" si="2"/>
        <v>0.99965049983477949</v>
      </c>
      <c r="G57" s="11"/>
      <c r="H57" s="11"/>
      <c r="I57" s="166"/>
      <c r="J57" s="167"/>
      <c r="K57" s="168"/>
      <c r="L57" s="169"/>
      <c r="M57" s="170"/>
      <c r="N57" s="161"/>
      <c r="O57" s="161"/>
      <c r="P57" s="161"/>
      <c r="Q57" s="161"/>
      <c r="R57" s="161"/>
      <c r="S57" s="161"/>
    </row>
    <row r="58" spans="1:19" ht="14.4" x14ac:dyDescent="0.3">
      <c r="A58" s="11"/>
      <c r="B58" s="154" t="s">
        <v>379</v>
      </c>
      <c r="C58" s="9">
        <v>415</v>
      </c>
      <c r="D58" s="11">
        <v>275.80799999999999</v>
      </c>
      <c r="E58" s="90">
        <f t="shared" si="3"/>
        <v>1.0876285527534278E-4</v>
      </c>
      <c r="F58" s="17">
        <f t="shared" si="2"/>
        <v>0.99975926269005488</v>
      </c>
      <c r="G58" s="11"/>
      <c r="H58" s="11"/>
      <c r="I58" s="166"/>
      <c r="J58" s="167"/>
      <c r="K58" s="168"/>
      <c r="L58" s="169"/>
      <c r="M58" s="170"/>
      <c r="N58" s="161"/>
      <c r="O58" s="161"/>
      <c r="P58" s="161"/>
      <c r="Q58" s="161"/>
      <c r="R58" s="161"/>
      <c r="S58" s="161"/>
    </row>
    <row r="59" spans="1:19" ht="14.4" x14ac:dyDescent="0.3">
      <c r="A59" s="11"/>
      <c r="B59" s="154" t="s">
        <v>171</v>
      </c>
      <c r="C59" s="9">
        <v>33</v>
      </c>
      <c r="D59" s="11">
        <v>208.78699999999998</v>
      </c>
      <c r="E59" s="90">
        <f t="shared" si="3"/>
        <v>8.2333617097303161E-5</v>
      </c>
      <c r="F59" s="17">
        <f t="shared" si="2"/>
        <v>0.99984159630715219</v>
      </c>
      <c r="G59" s="11"/>
      <c r="H59" s="11"/>
      <c r="I59" s="166"/>
      <c r="J59" s="167"/>
      <c r="K59" s="168"/>
      <c r="L59" s="169"/>
      <c r="M59" s="170"/>
      <c r="N59" s="161"/>
      <c r="O59" s="161"/>
      <c r="P59" s="161"/>
      <c r="Q59" s="161"/>
      <c r="R59" s="161"/>
      <c r="S59" s="161"/>
    </row>
    <row r="60" spans="1:19" ht="14.4" x14ac:dyDescent="0.3">
      <c r="A60" s="11"/>
      <c r="B60" s="154" t="s">
        <v>170</v>
      </c>
      <c r="C60" s="9">
        <v>33</v>
      </c>
      <c r="D60" s="11">
        <v>195.99150000000003</v>
      </c>
      <c r="E60" s="90">
        <f t="shared" si="3"/>
        <v>7.7287805827595089E-5</v>
      </c>
      <c r="F60" s="17">
        <f t="shared" si="2"/>
        <v>0.9999188841129798</v>
      </c>
      <c r="G60" s="11"/>
      <c r="H60" s="11"/>
      <c r="I60" s="166"/>
      <c r="J60" s="167"/>
      <c r="K60" s="168"/>
      <c r="L60" s="169"/>
      <c r="M60" s="170"/>
      <c r="N60" s="161"/>
      <c r="O60" s="161"/>
      <c r="P60" s="161"/>
      <c r="Q60" s="161"/>
      <c r="R60" s="161"/>
      <c r="S60" s="161"/>
    </row>
    <row r="61" spans="1:19" ht="14.4" x14ac:dyDescent="0.3">
      <c r="A61" s="11"/>
      <c r="B61" s="155" t="s">
        <v>180</v>
      </c>
      <c r="C61" s="9">
        <v>10</v>
      </c>
      <c r="D61" s="11">
        <v>124.57950000000001</v>
      </c>
      <c r="E61" s="90">
        <f t="shared" si="3"/>
        <v>4.9127009110593477E-5</v>
      </c>
      <c r="F61" s="17">
        <f t="shared" si="2"/>
        <v>0.99996801112209044</v>
      </c>
      <c r="G61" s="11"/>
      <c r="H61" s="11"/>
      <c r="I61" s="166"/>
      <c r="J61" s="167"/>
      <c r="K61" s="168"/>
      <c r="L61" s="169"/>
      <c r="M61" s="170"/>
      <c r="N61" s="161"/>
      <c r="O61" s="161"/>
      <c r="P61" s="161"/>
      <c r="Q61" s="161"/>
      <c r="R61" s="161"/>
      <c r="S61" s="161"/>
    </row>
    <row r="62" spans="1:19" ht="14.4" x14ac:dyDescent="0.3">
      <c r="A62" s="11"/>
      <c r="B62" s="154" t="s">
        <v>170</v>
      </c>
      <c r="C62" s="9">
        <v>31</v>
      </c>
      <c r="D62" s="11">
        <v>27.866999999999997</v>
      </c>
      <c r="E62" s="90">
        <f t="shared" si="3"/>
        <v>1.0989146391540408E-5</v>
      </c>
      <c r="F62" s="17">
        <f t="shared" si="2"/>
        <v>0.99997900026848197</v>
      </c>
      <c r="G62" s="11"/>
      <c r="H62" s="11"/>
      <c r="I62" s="172"/>
      <c r="J62" s="172"/>
      <c r="K62" s="177"/>
      <c r="L62" s="169"/>
      <c r="M62" s="170"/>
      <c r="N62" s="161"/>
      <c r="O62" s="161"/>
      <c r="P62" s="161"/>
      <c r="Q62" s="161"/>
      <c r="R62" s="161"/>
      <c r="S62" s="161"/>
    </row>
    <row r="63" spans="1:19" ht="14.4" x14ac:dyDescent="0.3">
      <c r="A63" s="11"/>
      <c r="B63" s="154" t="s">
        <v>263</v>
      </c>
      <c r="C63" s="9">
        <v>10</v>
      </c>
      <c r="D63" s="11">
        <v>25.831999999999997</v>
      </c>
      <c r="E63" s="90">
        <f t="shared" si="3"/>
        <v>1.0186659116025113E-5</v>
      </c>
      <c r="F63" s="17">
        <f t="shared" si="2"/>
        <v>0.99998918692759797</v>
      </c>
      <c r="G63" s="11"/>
      <c r="H63" s="11"/>
      <c r="I63" s="172"/>
      <c r="J63" s="172"/>
      <c r="K63" s="177"/>
      <c r="L63" s="169"/>
      <c r="M63" s="170"/>
      <c r="N63" s="161"/>
      <c r="O63" s="161"/>
      <c r="P63" s="161"/>
      <c r="Q63" s="161"/>
      <c r="R63" s="161"/>
      <c r="S63" s="161"/>
    </row>
    <row r="64" spans="1:19" ht="14.4" x14ac:dyDescent="0.3">
      <c r="A64" s="11"/>
      <c r="B64" s="154" t="s">
        <v>266</v>
      </c>
      <c r="C64" s="9">
        <v>36</v>
      </c>
      <c r="D64" s="11">
        <v>17.665499999999998</v>
      </c>
      <c r="E64" s="90">
        <f t="shared" si="3"/>
        <v>6.9662599339633644E-6</v>
      </c>
      <c r="F64" s="17">
        <f t="shared" si="2"/>
        <v>0.99999615318753199</v>
      </c>
      <c r="G64" s="11"/>
      <c r="H64" s="11"/>
      <c r="I64" s="85"/>
      <c r="J64" s="85"/>
      <c r="K64" s="118"/>
      <c r="L64" s="90"/>
      <c r="M64" s="17"/>
      <c r="N64" s="161"/>
      <c r="O64" s="161"/>
      <c r="P64" s="161"/>
      <c r="Q64" s="161"/>
      <c r="R64" s="161"/>
      <c r="S64" s="161"/>
    </row>
    <row r="65" spans="1:19" x14ac:dyDescent="0.25">
      <c r="A65" s="11"/>
      <c r="B65" s="154" t="s">
        <v>148</v>
      </c>
      <c r="C65" s="9">
        <v>35</v>
      </c>
      <c r="D65" s="11">
        <v>3.8429999999999995</v>
      </c>
      <c r="E65" s="90">
        <f t="shared" si="3"/>
        <v>1.5154587714030856E-6</v>
      </c>
      <c r="F65" s="17">
        <f t="shared" si="2"/>
        <v>0.99999766864630335</v>
      </c>
      <c r="G65" s="11"/>
      <c r="H65" s="11"/>
      <c r="I65" s="60"/>
      <c r="J65" s="60"/>
      <c r="K65" s="60"/>
      <c r="L65" s="90"/>
      <c r="M65" s="17"/>
      <c r="N65" s="161"/>
      <c r="O65" s="161"/>
      <c r="P65" s="161"/>
      <c r="Q65" s="161"/>
      <c r="R65" s="161"/>
      <c r="S65" s="161"/>
    </row>
    <row r="66" spans="1:19" x14ac:dyDescent="0.25">
      <c r="A66" s="11"/>
      <c r="B66" s="154" t="s">
        <v>148</v>
      </c>
      <c r="C66" s="9">
        <v>33</v>
      </c>
      <c r="D66" s="11">
        <v>2.6419999999999995</v>
      </c>
      <c r="E66" s="90">
        <f t="shared" si="3"/>
        <v>1.0418532589245257E-6</v>
      </c>
      <c r="F66" s="17">
        <f t="shared" si="2"/>
        <v>0.99999871049956224</v>
      </c>
      <c r="G66" s="11"/>
      <c r="H66" s="11"/>
      <c r="I66" s="60"/>
      <c r="J66" s="60"/>
      <c r="K66" s="60"/>
      <c r="L66" s="90"/>
      <c r="M66" s="17"/>
      <c r="N66" s="161"/>
      <c r="O66" s="161"/>
      <c r="P66" s="161"/>
      <c r="Q66" s="161"/>
      <c r="R66" s="161"/>
      <c r="S66" s="161"/>
    </row>
    <row r="67" spans="1:19" x14ac:dyDescent="0.25">
      <c r="A67" s="11"/>
      <c r="B67" s="154" t="s">
        <v>148</v>
      </c>
      <c r="C67" s="9">
        <v>30</v>
      </c>
      <c r="D67" s="11">
        <v>1.4509999999999998</v>
      </c>
      <c r="E67" s="90">
        <f t="shared" si="3"/>
        <v>5.7219117286127428E-7</v>
      </c>
      <c r="F67" s="17">
        <f t="shared" si="2"/>
        <v>0.99999928269073513</v>
      </c>
      <c r="G67" s="11"/>
      <c r="H67" s="11"/>
      <c r="I67" s="60"/>
      <c r="J67" s="60"/>
      <c r="K67" s="60"/>
      <c r="L67" s="90"/>
      <c r="M67" s="17"/>
      <c r="N67" s="161"/>
      <c r="O67" s="161"/>
      <c r="P67" s="161"/>
      <c r="Q67" s="161"/>
      <c r="R67" s="161"/>
      <c r="S67" s="161"/>
    </row>
    <row r="68" spans="1:19" x14ac:dyDescent="0.25">
      <c r="A68" s="11"/>
      <c r="B68" s="154" t="s">
        <v>174</v>
      </c>
      <c r="C68" s="9">
        <v>415</v>
      </c>
      <c r="D68" s="11">
        <v>1.04</v>
      </c>
      <c r="E68" s="90">
        <f t="shared" si="3"/>
        <v>4.1011634719209194E-7</v>
      </c>
      <c r="F68" s="17">
        <f t="shared" si="2"/>
        <v>0.99999969280708234</v>
      </c>
      <c r="G68" s="11"/>
      <c r="H68" s="11"/>
      <c r="I68" s="60"/>
      <c r="J68" s="60"/>
      <c r="K68" s="60"/>
      <c r="L68" s="74"/>
      <c r="M68" s="60"/>
      <c r="N68" s="161"/>
      <c r="O68" s="161"/>
      <c r="P68" s="161"/>
      <c r="Q68" s="161"/>
      <c r="R68" s="161"/>
      <c r="S68" s="161"/>
    </row>
    <row r="69" spans="1:19" x14ac:dyDescent="0.25">
      <c r="A69" s="11"/>
      <c r="B69" s="154" t="s">
        <v>174</v>
      </c>
      <c r="C69" s="9">
        <v>35</v>
      </c>
      <c r="D69" s="11">
        <v>0.77900000000000003</v>
      </c>
      <c r="E69" s="90">
        <f t="shared" si="3"/>
        <v>3.0719291775253809E-7</v>
      </c>
      <c r="F69" s="17">
        <f t="shared" si="2"/>
        <v>1</v>
      </c>
      <c r="G69" s="11"/>
      <c r="H69" s="11"/>
      <c r="I69" s="60"/>
      <c r="J69" s="60"/>
      <c r="K69" s="60"/>
      <c r="L69" s="60"/>
      <c r="M69" s="60"/>
      <c r="N69" s="161"/>
      <c r="O69" s="161"/>
      <c r="P69" s="161"/>
      <c r="Q69" s="161"/>
      <c r="R69" s="161"/>
      <c r="S69" s="161"/>
    </row>
    <row r="70" spans="1:19" ht="14.4" thickBot="1" x14ac:dyDescent="0.3">
      <c r="A70" s="11"/>
      <c r="B70" s="113"/>
      <c r="C70" s="113"/>
      <c r="D70" s="91">
        <f>SUM(D10:D69)</f>
        <v>2535865.7540000002</v>
      </c>
      <c r="E70" s="92">
        <v>1</v>
      </c>
      <c r="F70" s="112"/>
      <c r="G70" s="11"/>
      <c r="H70" s="11"/>
      <c r="I70" s="60"/>
      <c r="J70" s="60"/>
      <c r="K70" s="60"/>
      <c r="L70" s="60"/>
      <c r="M70" s="60"/>
      <c r="N70" s="161"/>
      <c r="O70" s="161"/>
      <c r="P70" s="161"/>
      <c r="Q70" s="161"/>
      <c r="R70" s="161"/>
      <c r="S70" s="161"/>
    </row>
    <row r="71" spans="1:19" ht="14.4" thickTop="1" x14ac:dyDescent="0.25">
      <c r="A71" s="11"/>
      <c r="G71" s="11"/>
      <c r="H71" s="11"/>
      <c r="I71" s="60"/>
      <c r="J71" s="60"/>
      <c r="K71" s="60"/>
      <c r="L71" s="60"/>
      <c r="M71" s="60"/>
      <c r="N71" s="161"/>
      <c r="O71" s="161"/>
      <c r="P71" s="161"/>
      <c r="Q71" s="161"/>
      <c r="R71" s="161"/>
      <c r="S71" s="161"/>
    </row>
    <row r="72" spans="1:19" x14ac:dyDescent="0.25">
      <c r="B72" s="9" t="s">
        <v>456</v>
      </c>
      <c r="G72" s="11"/>
      <c r="H72" s="11"/>
      <c r="I72" s="60"/>
      <c r="J72" s="60"/>
      <c r="K72" s="60"/>
      <c r="L72" s="60"/>
      <c r="M72" s="60"/>
      <c r="N72" s="161"/>
      <c r="O72" s="161"/>
      <c r="P72" s="161"/>
      <c r="Q72" s="161"/>
      <c r="R72" s="161"/>
      <c r="S72" s="161"/>
    </row>
    <row r="73" spans="1:19" x14ac:dyDescent="0.25">
      <c r="A73" s="9"/>
      <c r="G73" s="11"/>
      <c r="H73" s="11"/>
      <c r="I73" s="60"/>
      <c r="J73" s="60"/>
      <c r="K73" s="60"/>
      <c r="L73" s="60"/>
      <c r="M73" s="60"/>
      <c r="N73" s="161"/>
      <c r="O73" s="161"/>
      <c r="P73" s="161"/>
      <c r="Q73" s="161"/>
      <c r="R73" s="161"/>
      <c r="S73" s="161"/>
    </row>
    <row r="74" spans="1:19" x14ac:dyDescent="0.25">
      <c r="G74" s="11"/>
      <c r="H74" s="11"/>
      <c r="I74" s="60"/>
      <c r="J74" s="60"/>
      <c r="K74" s="60"/>
      <c r="L74" s="60"/>
      <c r="M74" s="60"/>
      <c r="O74" s="161"/>
      <c r="P74" s="161"/>
      <c r="Q74" s="161"/>
      <c r="R74" s="161"/>
      <c r="S74" s="161"/>
    </row>
    <row r="75" spans="1:19" x14ac:dyDescent="0.25">
      <c r="G75" s="11"/>
      <c r="H75" s="11"/>
      <c r="I75" s="60"/>
      <c r="J75" s="60"/>
      <c r="K75" s="60"/>
      <c r="L75" s="60"/>
      <c r="M75" s="60"/>
    </row>
    <row r="76" spans="1:19" x14ac:dyDescent="0.25">
      <c r="G76" s="11"/>
      <c r="H76" s="11"/>
      <c r="I76" s="60"/>
      <c r="J76" s="60"/>
      <c r="K76" s="60"/>
      <c r="L76" s="60"/>
      <c r="M76" s="60"/>
    </row>
    <row r="77" spans="1:19" x14ac:dyDescent="0.25">
      <c r="G77" s="11"/>
      <c r="H77" s="11"/>
      <c r="I77" s="60"/>
      <c r="J77" s="60"/>
      <c r="K77" s="60"/>
      <c r="L77" s="60"/>
      <c r="M77" s="60"/>
      <c r="N77" s="1"/>
    </row>
    <row r="78" spans="1:19" x14ac:dyDescent="0.25">
      <c r="G78" s="11"/>
      <c r="H78" s="1"/>
      <c r="I78" s="60"/>
      <c r="J78" s="60"/>
      <c r="K78" s="60"/>
      <c r="L78" s="60"/>
      <c r="M78" s="60"/>
      <c r="N78" s="1"/>
    </row>
    <row r="79" spans="1:19" x14ac:dyDescent="0.25">
      <c r="G79" s="11"/>
      <c r="H79" s="1"/>
      <c r="L79" s="60"/>
      <c r="M79" s="60"/>
      <c r="N79" s="1"/>
    </row>
    <row r="80" spans="1:19" x14ac:dyDescent="0.25">
      <c r="G80" s="9"/>
      <c r="H80" s="1"/>
      <c r="L80" s="60"/>
      <c r="M80" s="60"/>
      <c r="N80" s="1"/>
    </row>
    <row r="81" spans="7:14" x14ac:dyDescent="0.25">
      <c r="G81" s="9"/>
      <c r="H81" s="60"/>
      <c r="L81" s="60"/>
      <c r="M81" s="60"/>
      <c r="N81" s="1"/>
    </row>
    <row r="82" spans="7:14" x14ac:dyDescent="0.25">
      <c r="H82" s="1"/>
      <c r="N82" s="1"/>
    </row>
    <row r="83" spans="7:14" x14ac:dyDescent="0.25">
      <c r="H83" s="1"/>
      <c r="N83" s="1"/>
    </row>
    <row r="84" spans="7:14" x14ac:dyDescent="0.25">
      <c r="H84" s="1"/>
      <c r="N84" s="1"/>
    </row>
    <row r="85" spans="7:14" x14ac:dyDescent="0.25">
      <c r="H85" s="1"/>
      <c r="N85" s="1"/>
    </row>
    <row r="86" spans="7:14" x14ac:dyDescent="0.25">
      <c r="H86" s="1"/>
      <c r="N86" s="1"/>
    </row>
    <row r="87" spans="7:14" x14ac:dyDescent="0.25">
      <c r="H87" s="1"/>
      <c r="N87" s="1"/>
    </row>
    <row r="88" spans="7:14" x14ac:dyDescent="0.25">
      <c r="H88" s="1"/>
      <c r="N88" s="1"/>
    </row>
    <row r="89" spans="7:14" x14ac:dyDescent="0.25">
      <c r="H89" s="1"/>
      <c r="N89" s="1"/>
    </row>
    <row r="90" spans="7:14" x14ac:dyDescent="0.25">
      <c r="H90" s="1"/>
      <c r="N90" s="1"/>
    </row>
    <row r="91" spans="7:14" x14ac:dyDescent="0.25">
      <c r="H91" s="1"/>
    </row>
  </sheetData>
  <sortState ref="I10:M21">
    <sortCondition ref="I10:I21"/>
    <sortCondition ref="J10:J21"/>
  </sortState>
  <pageMargins left="0.7" right="0.7" top="0.5" bottom="0.5" header="0.3" footer="0.3"/>
  <pageSetup scale="49" orientation="landscape" verticalDpi="598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0"/>
  <sheetViews>
    <sheetView showGridLines="0" tabSelected="1" workbookViewId="0">
      <selection activeCell="O3" sqref="O3"/>
    </sheetView>
  </sheetViews>
  <sheetFormatPr defaultColWidth="9.109375" defaultRowHeight="13.8" x14ac:dyDescent="0.25"/>
  <cols>
    <col min="1" max="1" width="2.6640625" style="1" customWidth="1"/>
    <col min="2" max="2" width="9.109375" style="1"/>
    <col min="3" max="3" width="11.109375" style="1" bestFit="1" customWidth="1"/>
    <col min="4" max="4" width="5.5546875" style="1" bestFit="1" customWidth="1"/>
    <col min="5" max="5" width="5.5546875" style="1" customWidth="1"/>
    <col min="6" max="7" width="9.109375" style="1"/>
    <col min="8" max="8" width="11.109375" style="1" bestFit="1" customWidth="1"/>
    <col min="9" max="9" width="7.44140625" style="1" customWidth="1"/>
    <col min="10" max="10" width="9.109375" style="1"/>
    <col min="11" max="11" width="3.33203125" style="1" customWidth="1"/>
    <col min="12" max="17" width="9.109375" style="1"/>
    <col min="18" max="18" width="10.33203125" style="1" bestFit="1" customWidth="1"/>
    <col min="19" max="16384" width="9.109375" style="1"/>
  </cols>
  <sheetData>
    <row r="1" spans="1:19" ht="15.6" x14ac:dyDescent="0.3">
      <c r="A1" s="3"/>
      <c r="B1" s="3"/>
      <c r="C1" s="3"/>
      <c r="D1" s="3"/>
      <c r="E1" s="3"/>
      <c r="F1" s="3"/>
      <c r="G1" s="3"/>
      <c r="H1" s="9"/>
      <c r="I1" s="9"/>
      <c r="J1" s="10"/>
      <c r="P1" s="183" t="s">
        <v>387</v>
      </c>
      <c r="Q1" s="183" t="s">
        <v>388</v>
      </c>
      <c r="R1" s="183" t="s">
        <v>259</v>
      </c>
      <c r="S1" s="183" t="s">
        <v>389</v>
      </c>
    </row>
    <row r="2" spans="1:19" ht="15.6" x14ac:dyDescent="0.3">
      <c r="A2" s="3"/>
      <c r="B2" s="3"/>
      <c r="C2" s="3"/>
      <c r="D2" s="3"/>
      <c r="E2" s="3"/>
      <c r="F2" s="3"/>
      <c r="G2" s="3"/>
      <c r="H2" s="9"/>
      <c r="I2" s="9"/>
      <c r="J2" s="10" t="s">
        <v>51</v>
      </c>
      <c r="P2" t="s">
        <v>392</v>
      </c>
      <c r="Q2" t="s">
        <v>137</v>
      </c>
      <c r="R2" t="s">
        <v>406</v>
      </c>
      <c r="S2">
        <v>14</v>
      </c>
    </row>
    <row r="3" spans="1:19" ht="15.6" x14ac:dyDescent="0.3">
      <c r="A3" s="3"/>
      <c r="B3" s="3"/>
      <c r="C3" s="3"/>
      <c r="D3" s="3"/>
      <c r="E3" s="3"/>
      <c r="F3" s="3"/>
      <c r="G3" s="3"/>
      <c r="H3" s="9"/>
      <c r="I3" s="9"/>
      <c r="J3" s="10" t="s">
        <v>367</v>
      </c>
      <c r="P3" t="s">
        <v>392</v>
      </c>
      <c r="Q3" t="s">
        <v>122</v>
      </c>
      <c r="R3" t="s">
        <v>393</v>
      </c>
      <c r="S3">
        <v>73</v>
      </c>
    </row>
    <row r="4" spans="1:19" ht="15.6" x14ac:dyDescent="0.3">
      <c r="A4" s="3"/>
      <c r="B4" s="3"/>
      <c r="C4" s="3"/>
      <c r="D4" s="3"/>
      <c r="E4" s="3"/>
      <c r="F4" s="3"/>
      <c r="G4" s="3"/>
      <c r="H4" s="9"/>
      <c r="I4" s="9"/>
      <c r="J4" s="9"/>
      <c r="P4" t="s">
        <v>110</v>
      </c>
      <c r="Q4" t="s">
        <v>111</v>
      </c>
      <c r="R4" t="s">
        <v>243</v>
      </c>
      <c r="S4">
        <v>36</v>
      </c>
    </row>
    <row r="5" spans="1:19" ht="15.6" x14ac:dyDescent="0.3">
      <c r="A5" s="3"/>
      <c r="B5" s="5" t="s">
        <v>140</v>
      </c>
      <c r="C5" s="5"/>
      <c r="D5" s="5"/>
      <c r="E5" s="5"/>
      <c r="F5" s="5"/>
      <c r="G5" s="5"/>
      <c r="H5" s="5"/>
      <c r="I5" s="5"/>
      <c r="J5" s="3"/>
      <c r="P5" t="s">
        <v>114</v>
      </c>
      <c r="Q5" t="s">
        <v>111</v>
      </c>
      <c r="R5" t="s">
        <v>190</v>
      </c>
      <c r="S5">
        <v>551</v>
      </c>
    </row>
    <row r="6" spans="1:19" ht="15.6" x14ac:dyDescent="0.3">
      <c r="A6" s="3"/>
      <c r="B6" s="5" t="s">
        <v>142</v>
      </c>
      <c r="C6" s="5"/>
      <c r="D6" s="5"/>
      <c r="E6" s="5"/>
      <c r="F6" s="5"/>
      <c r="G6" s="5"/>
      <c r="H6" s="5"/>
      <c r="I6" s="5"/>
      <c r="J6" s="3"/>
      <c r="P6" t="s">
        <v>114</v>
      </c>
      <c r="Q6" t="s">
        <v>117</v>
      </c>
      <c r="R6" t="s">
        <v>409</v>
      </c>
      <c r="S6">
        <v>11</v>
      </c>
    </row>
    <row r="7" spans="1:19" ht="15.6" x14ac:dyDescent="0.3">
      <c r="A7" s="6"/>
      <c r="B7" s="7" t="s">
        <v>448</v>
      </c>
      <c r="C7" s="5"/>
      <c r="D7" s="5"/>
      <c r="E7" s="5"/>
      <c r="F7" s="5"/>
      <c r="G7" s="5"/>
      <c r="H7" s="5"/>
      <c r="I7" s="5"/>
      <c r="J7" s="3"/>
      <c r="P7" t="s">
        <v>114</v>
      </c>
      <c r="Q7" t="s">
        <v>137</v>
      </c>
      <c r="R7" t="s">
        <v>401</v>
      </c>
      <c r="S7">
        <v>11</v>
      </c>
    </row>
    <row r="8" spans="1:19" ht="15.6" x14ac:dyDescent="0.3">
      <c r="A8" s="3"/>
      <c r="B8" s="3"/>
      <c r="C8" s="3"/>
      <c r="D8" s="3"/>
      <c r="E8" s="3"/>
      <c r="F8" s="3"/>
      <c r="G8" s="3"/>
      <c r="H8" s="3"/>
      <c r="I8" s="3"/>
      <c r="J8" s="3"/>
      <c r="P8" t="s">
        <v>113</v>
      </c>
      <c r="Q8" t="s">
        <v>111</v>
      </c>
      <c r="R8" t="s">
        <v>191</v>
      </c>
      <c r="S8">
        <v>243</v>
      </c>
    </row>
    <row r="9" spans="1:19" ht="15.6" x14ac:dyDescent="0.3">
      <c r="A9" s="3"/>
      <c r="B9" s="3"/>
      <c r="C9" s="3"/>
      <c r="D9" s="3" t="s">
        <v>143</v>
      </c>
      <c r="E9" s="3"/>
      <c r="F9" s="3"/>
      <c r="G9" s="4"/>
      <c r="H9" s="4"/>
      <c r="I9" s="4" t="s">
        <v>143</v>
      </c>
      <c r="J9" s="3"/>
      <c r="P9" t="s">
        <v>113</v>
      </c>
      <c r="Q9" t="s">
        <v>123</v>
      </c>
      <c r="R9" t="s">
        <v>395</v>
      </c>
      <c r="S9">
        <v>49</v>
      </c>
    </row>
    <row r="10" spans="1:19" ht="15.6" x14ac:dyDescent="0.3">
      <c r="A10" s="3"/>
      <c r="B10" s="8"/>
      <c r="C10" s="89" t="s">
        <v>145</v>
      </c>
      <c r="D10" s="8" t="s">
        <v>144</v>
      </c>
      <c r="E10" s="3"/>
      <c r="F10" s="3"/>
      <c r="G10" s="8"/>
      <c r="H10" s="89" t="s">
        <v>145</v>
      </c>
      <c r="I10" s="8" t="s">
        <v>144</v>
      </c>
      <c r="J10" s="3"/>
      <c r="P10" t="s">
        <v>113</v>
      </c>
      <c r="Q10" t="s">
        <v>112</v>
      </c>
      <c r="R10" t="s">
        <v>286</v>
      </c>
      <c r="S10">
        <v>102</v>
      </c>
    </row>
    <row r="11" spans="1:19" ht="15.6" x14ac:dyDescent="0.3">
      <c r="A11" s="3"/>
      <c r="B11" s="4"/>
      <c r="C11" s="9" t="s">
        <v>406</v>
      </c>
      <c r="D11" s="9">
        <v>14</v>
      </c>
      <c r="E11" s="9"/>
      <c r="F11" s="9"/>
      <c r="G11" s="9"/>
      <c r="H11" s="9" t="s">
        <v>419</v>
      </c>
      <c r="I11" s="9">
        <v>98</v>
      </c>
      <c r="J11"/>
      <c r="K11"/>
      <c r="L11"/>
      <c r="P11" t="s">
        <v>111</v>
      </c>
      <c r="Q11" t="s">
        <v>110</v>
      </c>
      <c r="R11" t="s">
        <v>244</v>
      </c>
      <c r="S11">
        <v>36</v>
      </c>
    </row>
    <row r="12" spans="1:19" ht="15.6" x14ac:dyDescent="0.3">
      <c r="A12" s="3"/>
      <c r="B12" s="4"/>
      <c r="C12" s="9" t="s">
        <v>393</v>
      </c>
      <c r="D12" s="9">
        <v>73</v>
      </c>
      <c r="E12" s="9"/>
      <c r="F12" s="9"/>
      <c r="G12" s="9"/>
      <c r="H12" s="9" t="s">
        <v>397</v>
      </c>
      <c r="I12" s="9">
        <v>12</v>
      </c>
      <c r="J12"/>
      <c r="P12" t="s">
        <v>111</v>
      </c>
      <c r="Q12" t="s">
        <v>114</v>
      </c>
      <c r="R12" t="s">
        <v>192</v>
      </c>
      <c r="S12">
        <v>553</v>
      </c>
    </row>
    <row r="13" spans="1:19" ht="15.6" x14ac:dyDescent="0.3">
      <c r="A13" s="3"/>
      <c r="B13" s="4"/>
      <c r="C13" s="9" t="s">
        <v>243</v>
      </c>
      <c r="D13" s="9">
        <v>36</v>
      </c>
      <c r="E13" s="9"/>
      <c r="F13" s="9"/>
      <c r="G13" s="9"/>
      <c r="H13" s="9" t="s">
        <v>413</v>
      </c>
      <c r="I13" s="9">
        <v>7</v>
      </c>
      <c r="J13"/>
      <c r="P13" t="s">
        <v>111</v>
      </c>
      <c r="Q13" t="s">
        <v>113</v>
      </c>
      <c r="R13" t="s">
        <v>193</v>
      </c>
      <c r="S13">
        <v>309</v>
      </c>
    </row>
    <row r="14" spans="1:19" ht="15.6" x14ac:dyDescent="0.3">
      <c r="A14" s="3"/>
      <c r="B14" s="4"/>
      <c r="C14" s="9" t="s">
        <v>190</v>
      </c>
      <c r="D14" s="9">
        <v>551</v>
      </c>
      <c r="E14" s="9"/>
      <c r="F14" s="9"/>
      <c r="G14" s="9"/>
      <c r="H14" s="9" t="s">
        <v>225</v>
      </c>
      <c r="I14" s="9">
        <v>34</v>
      </c>
      <c r="J14"/>
      <c r="P14" t="s">
        <v>111</v>
      </c>
      <c r="Q14" t="s">
        <v>111</v>
      </c>
      <c r="R14" t="s">
        <v>255</v>
      </c>
      <c r="S14">
        <v>14</v>
      </c>
    </row>
    <row r="15" spans="1:19" ht="15.6" x14ac:dyDescent="0.3">
      <c r="A15" s="3"/>
      <c r="B15" s="4"/>
      <c r="C15" s="9" t="s">
        <v>409</v>
      </c>
      <c r="D15" s="9">
        <v>11</v>
      </c>
      <c r="E15" s="9"/>
      <c r="F15" s="9"/>
      <c r="G15" s="9"/>
      <c r="H15" s="9" t="s">
        <v>222</v>
      </c>
      <c r="I15" s="9">
        <v>24</v>
      </c>
      <c r="J15"/>
      <c r="P15" t="s">
        <v>111</v>
      </c>
      <c r="Q15" t="s">
        <v>121</v>
      </c>
      <c r="R15" t="s">
        <v>194</v>
      </c>
      <c r="S15">
        <v>109</v>
      </c>
    </row>
    <row r="16" spans="1:19" ht="15.6" x14ac:dyDescent="0.3">
      <c r="A16" s="3"/>
      <c r="B16" s="4"/>
      <c r="C16" s="9" t="s">
        <v>401</v>
      </c>
      <c r="D16" s="9">
        <v>11</v>
      </c>
      <c r="E16" s="9"/>
      <c r="F16" s="9"/>
      <c r="G16" s="9"/>
      <c r="H16" s="9" t="s">
        <v>420</v>
      </c>
      <c r="I16" s="9">
        <v>13</v>
      </c>
      <c r="J16"/>
      <c r="P16" t="s">
        <v>111</v>
      </c>
      <c r="Q16" t="s">
        <v>123</v>
      </c>
      <c r="R16" t="s">
        <v>195</v>
      </c>
      <c r="S16">
        <v>628</v>
      </c>
    </row>
    <row r="17" spans="1:19" ht="15.6" x14ac:dyDescent="0.3">
      <c r="A17" s="3"/>
      <c r="B17" s="4"/>
      <c r="C17" s="9" t="s">
        <v>191</v>
      </c>
      <c r="D17" s="9">
        <v>243</v>
      </c>
      <c r="E17" s="9"/>
      <c r="F17" s="9"/>
      <c r="G17" s="9"/>
      <c r="H17" s="9" t="s">
        <v>240</v>
      </c>
      <c r="I17" s="9">
        <v>54</v>
      </c>
      <c r="J17"/>
      <c r="P17" t="s">
        <v>111</v>
      </c>
      <c r="Q17" t="s">
        <v>120</v>
      </c>
      <c r="R17" t="s">
        <v>216</v>
      </c>
      <c r="S17">
        <v>207</v>
      </c>
    </row>
    <row r="18" spans="1:19" ht="15.6" x14ac:dyDescent="0.3">
      <c r="A18" s="3"/>
      <c r="B18" s="4"/>
      <c r="C18" s="9" t="s">
        <v>395</v>
      </c>
      <c r="D18" s="9">
        <v>49</v>
      </c>
      <c r="E18" s="9"/>
      <c r="F18" s="9"/>
      <c r="G18" s="9"/>
      <c r="H18" s="9" t="s">
        <v>237</v>
      </c>
      <c r="I18" s="9">
        <v>449</v>
      </c>
      <c r="J18"/>
      <c r="P18" t="s">
        <v>111</v>
      </c>
      <c r="Q18" t="s">
        <v>168</v>
      </c>
      <c r="R18" t="s">
        <v>404</v>
      </c>
      <c r="S18">
        <v>73</v>
      </c>
    </row>
    <row r="19" spans="1:19" ht="15.6" x14ac:dyDescent="0.3">
      <c r="A19" s="3"/>
      <c r="B19" s="4"/>
      <c r="C19" s="9" t="s">
        <v>286</v>
      </c>
      <c r="D19" s="9">
        <v>102</v>
      </c>
      <c r="E19" s="9"/>
      <c r="F19" s="9"/>
      <c r="G19" s="9"/>
      <c r="H19" s="9" t="s">
        <v>287</v>
      </c>
      <c r="I19" s="9">
        <v>10</v>
      </c>
      <c r="J19"/>
      <c r="P19" t="s">
        <v>111</v>
      </c>
      <c r="Q19" t="s">
        <v>128</v>
      </c>
      <c r="R19" t="s">
        <v>196</v>
      </c>
      <c r="S19">
        <v>102</v>
      </c>
    </row>
    <row r="20" spans="1:19" ht="15.6" x14ac:dyDescent="0.3">
      <c r="A20" s="3"/>
      <c r="B20" s="4"/>
      <c r="C20" s="9" t="s">
        <v>244</v>
      </c>
      <c r="D20" s="9">
        <v>36</v>
      </c>
      <c r="E20" s="9"/>
      <c r="F20" s="9"/>
      <c r="G20" s="9"/>
      <c r="H20" s="9" t="s">
        <v>421</v>
      </c>
      <c r="I20" s="9">
        <v>9</v>
      </c>
      <c r="J20"/>
      <c r="P20" t="s">
        <v>111</v>
      </c>
      <c r="Q20" t="s">
        <v>112</v>
      </c>
      <c r="R20" t="s">
        <v>197</v>
      </c>
      <c r="S20">
        <v>533</v>
      </c>
    </row>
    <row r="21" spans="1:19" ht="15.6" x14ac:dyDescent="0.3">
      <c r="A21" s="3"/>
      <c r="B21" s="4"/>
      <c r="C21" s="9" t="s">
        <v>192</v>
      </c>
      <c r="D21" s="9">
        <v>553</v>
      </c>
      <c r="E21" s="9"/>
      <c r="F21" s="9"/>
      <c r="G21" s="9"/>
      <c r="H21" s="9" t="s">
        <v>205</v>
      </c>
      <c r="I21" s="9">
        <v>435</v>
      </c>
      <c r="J21"/>
      <c r="P21" t="s">
        <v>111</v>
      </c>
      <c r="Q21" t="s">
        <v>165</v>
      </c>
      <c r="R21" t="s">
        <v>399</v>
      </c>
      <c r="S21">
        <v>209</v>
      </c>
    </row>
    <row r="22" spans="1:19" ht="15.6" x14ac:dyDescent="0.3">
      <c r="A22" s="3"/>
      <c r="B22" s="4"/>
      <c r="C22" s="9" t="s">
        <v>193</v>
      </c>
      <c r="D22" s="9">
        <v>309</v>
      </c>
      <c r="E22" s="9"/>
      <c r="F22" s="9"/>
      <c r="G22" s="9"/>
      <c r="H22" s="9" t="s">
        <v>241</v>
      </c>
      <c r="I22" s="9">
        <v>54</v>
      </c>
      <c r="J22"/>
      <c r="P22" t="s">
        <v>111</v>
      </c>
      <c r="Q22" t="s">
        <v>179</v>
      </c>
      <c r="R22" t="s">
        <v>394</v>
      </c>
      <c r="S22">
        <v>25</v>
      </c>
    </row>
    <row r="23" spans="1:19" ht="15.6" x14ac:dyDescent="0.3">
      <c r="A23" s="3"/>
      <c r="B23" s="4"/>
      <c r="C23" s="9" t="s">
        <v>255</v>
      </c>
      <c r="D23" s="9">
        <v>14</v>
      </c>
      <c r="E23" s="9"/>
      <c r="F23" s="9"/>
      <c r="G23" s="9"/>
      <c r="H23" s="9" t="s">
        <v>246</v>
      </c>
      <c r="I23" s="9">
        <v>95</v>
      </c>
      <c r="J23"/>
      <c r="P23" t="s">
        <v>111</v>
      </c>
      <c r="Q23" t="s">
        <v>116</v>
      </c>
      <c r="R23" t="s">
        <v>227</v>
      </c>
      <c r="S23">
        <v>126</v>
      </c>
    </row>
    <row r="24" spans="1:19" ht="15.6" x14ac:dyDescent="0.3">
      <c r="A24" s="3"/>
      <c r="B24" s="4"/>
      <c r="C24" s="9" t="s">
        <v>194</v>
      </c>
      <c r="D24" s="9">
        <v>109</v>
      </c>
      <c r="E24" s="9"/>
      <c r="F24" s="9"/>
      <c r="G24" s="9"/>
      <c r="H24" s="9" t="s">
        <v>247</v>
      </c>
      <c r="I24" s="9">
        <v>104</v>
      </c>
      <c r="J24"/>
      <c r="P24" t="s">
        <v>111</v>
      </c>
      <c r="Q24" t="s">
        <v>118</v>
      </c>
      <c r="R24" t="s">
        <v>215</v>
      </c>
      <c r="S24">
        <v>940</v>
      </c>
    </row>
    <row r="25" spans="1:19" ht="15.6" x14ac:dyDescent="0.3">
      <c r="A25" s="3"/>
      <c r="B25" s="4"/>
      <c r="C25" s="9" t="s">
        <v>195</v>
      </c>
      <c r="D25" s="9">
        <v>628</v>
      </c>
      <c r="E25" s="9"/>
      <c r="F25" s="9"/>
      <c r="G25" s="9"/>
      <c r="H25" s="9" t="s">
        <v>206</v>
      </c>
      <c r="I25" s="9">
        <v>237</v>
      </c>
      <c r="J25"/>
      <c r="P25" t="s">
        <v>111</v>
      </c>
      <c r="Q25" t="s">
        <v>119</v>
      </c>
      <c r="R25" t="s">
        <v>198</v>
      </c>
      <c r="S25">
        <v>951</v>
      </c>
    </row>
    <row r="26" spans="1:19" ht="15.6" x14ac:dyDescent="0.3">
      <c r="A26" s="3"/>
      <c r="B26" s="4"/>
      <c r="C26" s="9" t="s">
        <v>216</v>
      </c>
      <c r="D26" s="9">
        <v>207</v>
      </c>
      <c r="E26" s="9"/>
      <c r="F26" s="9"/>
      <c r="G26" s="9"/>
      <c r="H26" s="9" t="s">
        <v>402</v>
      </c>
      <c r="I26" s="9">
        <v>13</v>
      </c>
      <c r="J26"/>
      <c r="P26" t="s">
        <v>111</v>
      </c>
      <c r="Q26" t="s">
        <v>124</v>
      </c>
      <c r="R26" t="s">
        <v>217</v>
      </c>
      <c r="S26">
        <v>12</v>
      </c>
    </row>
    <row r="27" spans="1:19" ht="15.6" x14ac:dyDescent="0.3">
      <c r="A27" s="3"/>
      <c r="B27" s="4"/>
      <c r="C27" s="9" t="s">
        <v>404</v>
      </c>
      <c r="D27" s="9">
        <v>73</v>
      </c>
      <c r="E27" s="9"/>
      <c r="F27" s="9"/>
      <c r="G27" s="9"/>
      <c r="H27" s="9" t="s">
        <v>248</v>
      </c>
      <c r="I27" s="9">
        <v>102</v>
      </c>
      <c r="J27"/>
      <c r="P27" t="s">
        <v>111</v>
      </c>
      <c r="Q27" t="s">
        <v>127</v>
      </c>
      <c r="R27" t="s">
        <v>232</v>
      </c>
      <c r="S27">
        <v>446</v>
      </c>
    </row>
    <row r="28" spans="1:19" ht="15.6" x14ac:dyDescent="0.3">
      <c r="A28" s="3"/>
      <c r="B28" s="4"/>
      <c r="C28" s="9" t="s">
        <v>196</v>
      </c>
      <c r="D28" s="9">
        <v>102</v>
      </c>
      <c r="E28" s="9"/>
      <c r="F28" s="9"/>
      <c r="G28" s="9"/>
      <c r="H28" s="9" t="s">
        <v>422</v>
      </c>
      <c r="I28" s="9">
        <v>7</v>
      </c>
      <c r="J28"/>
      <c r="P28" t="s">
        <v>111</v>
      </c>
      <c r="Q28" t="s">
        <v>129</v>
      </c>
      <c r="R28" t="s">
        <v>400</v>
      </c>
      <c r="S28">
        <v>12</v>
      </c>
    </row>
    <row r="29" spans="1:19" ht="15.6" x14ac:dyDescent="0.3">
      <c r="A29" s="3"/>
      <c r="B29" s="4"/>
      <c r="C29" s="9" t="s">
        <v>197</v>
      </c>
      <c r="D29" s="9">
        <v>533</v>
      </c>
      <c r="E29" s="9"/>
      <c r="F29" s="9"/>
      <c r="G29" s="9"/>
      <c r="H29" s="9" t="s">
        <v>230</v>
      </c>
      <c r="I29" s="9">
        <v>129</v>
      </c>
      <c r="J29"/>
      <c r="P29" t="s">
        <v>111</v>
      </c>
      <c r="Q29" t="s">
        <v>126</v>
      </c>
      <c r="R29" t="s">
        <v>199</v>
      </c>
      <c r="S29">
        <v>396</v>
      </c>
    </row>
    <row r="30" spans="1:19" ht="15.6" x14ac:dyDescent="0.3">
      <c r="A30" s="3"/>
      <c r="B30" s="4"/>
      <c r="C30" s="9" t="s">
        <v>399</v>
      </c>
      <c r="D30" s="9">
        <v>209</v>
      </c>
      <c r="E30" s="9"/>
      <c r="F30" s="9"/>
      <c r="G30" s="9"/>
      <c r="H30" s="9" t="s">
        <v>290</v>
      </c>
      <c r="I30" s="9">
        <v>12</v>
      </c>
      <c r="J30"/>
      <c r="P30" t="s">
        <v>111</v>
      </c>
      <c r="Q30" t="s">
        <v>410</v>
      </c>
      <c r="R30" t="s">
        <v>411</v>
      </c>
      <c r="S30">
        <v>8</v>
      </c>
    </row>
    <row r="31" spans="1:19" ht="15.6" x14ac:dyDescent="0.3">
      <c r="A31" s="3"/>
      <c r="B31" s="4"/>
      <c r="C31" s="9" t="s">
        <v>394</v>
      </c>
      <c r="D31" s="9">
        <v>25</v>
      </c>
      <c r="E31" s="9"/>
      <c r="F31" s="9"/>
      <c r="G31" s="9"/>
      <c r="H31" s="9" t="s">
        <v>423</v>
      </c>
      <c r="I31" s="9">
        <v>16</v>
      </c>
      <c r="J31"/>
      <c r="P31" t="s">
        <v>111</v>
      </c>
      <c r="Q31" t="s">
        <v>117</v>
      </c>
      <c r="R31" t="s">
        <v>218</v>
      </c>
      <c r="S31">
        <v>129</v>
      </c>
    </row>
    <row r="32" spans="1:19" ht="15.6" x14ac:dyDescent="0.3">
      <c r="A32" s="3"/>
      <c r="B32" s="4"/>
      <c r="C32" s="9" t="s">
        <v>227</v>
      </c>
      <c r="D32" s="9">
        <v>126</v>
      </c>
      <c r="E32" s="9"/>
      <c r="F32" s="9"/>
      <c r="G32" s="9"/>
      <c r="H32" s="9" t="s">
        <v>249</v>
      </c>
      <c r="I32" s="9">
        <v>88</v>
      </c>
      <c r="J32"/>
      <c r="P32" t="s">
        <v>111</v>
      </c>
      <c r="Q32" t="s">
        <v>135</v>
      </c>
      <c r="R32" t="s">
        <v>211</v>
      </c>
      <c r="S32">
        <v>60</v>
      </c>
    </row>
    <row r="33" spans="1:19" ht="15.6" x14ac:dyDescent="0.3">
      <c r="A33" s="3"/>
      <c r="B33" s="4"/>
      <c r="C33" s="9" t="s">
        <v>215</v>
      </c>
      <c r="D33" s="9">
        <v>940</v>
      </c>
      <c r="E33" s="9"/>
      <c r="F33" s="9"/>
      <c r="G33" s="9"/>
      <c r="H33" s="9" t="s">
        <v>250</v>
      </c>
      <c r="I33" s="9">
        <v>166</v>
      </c>
      <c r="J33"/>
      <c r="P33" t="s">
        <v>111</v>
      </c>
      <c r="Q33" t="s">
        <v>136</v>
      </c>
      <c r="R33" t="s">
        <v>186</v>
      </c>
      <c r="S33">
        <v>323</v>
      </c>
    </row>
    <row r="34" spans="1:19" ht="15.6" x14ac:dyDescent="0.3">
      <c r="A34" s="3"/>
      <c r="B34" s="4"/>
      <c r="C34" s="9" t="s">
        <v>198</v>
      </c>
      <c r="D34" s="9">
        <v>951</v>
      </c>
      <c r="E34" s="9"/>
      <c r="F34" s="9"/>
      <c r="G34" s="9"/>
      <c r="H34" s="9" t="s">
        <v>207</v>
      </c>
      <c r="I34" s="9">
        <v>91</v>
      </c>
      <c r="J34"/>
      <c r="P34" t="s">
        <v>111</v>
      </c>
      <c r="Q34" t="s">
        <v>137</v>
      </c>
      <c r="R34" t="s">
        <v>219</v>
      </c>
      <c r="S34">
        <v>356</v>
      </c>
    </row>
    <row r="35" spans="1:19" ht="15.6" x14ac:dyDescent="0.3">
      <c r="A35" s="3"/>
      <c r="B35" s="4"/>
      <c r="C35" s="9" t="s">
        <v>217</v>
      </c>
      <c r="D35" s="9">
        <v>12</v>
      </c>
      <c r="E35" s="9"/>
      <c r="F35" s="9"/>
      <c r="G35" s="9"/>
      <c r="H35" s="9" t="s">
        <v>213</v>
      </c>
      <c r="I35" s="9">
        <v>54</v>
      </c>
      <c r="J35"/>
      <c r="P35" t="s">
        <v>111</v>
      </c>
      <c r="Q35" t="s">
        <v>390</v>
      </c>
      <c r="R35" t="s">
        <v>391</v>
      </c>
      <c r="S35">
        <v>70</v>
      </c>
    </row>
    <row r="36" spans="1:19" ht="15.6" x14ac:dyDescent="0.3">
      <c r="A36" s="3"/>
      <c r="B36" s="4"/>
      <c r="C36" s="9" t="s">
        <v>232</v>
      </c>
      <c r="D36" s="9">
        <v>446</v>
      </c>
      <c r="E36" s="9"/>
      <c r="F36" s="9"/>
      <c r="G36" s="9"/>
      <c r="H36" s="9" t="s">
        <v>288</v>
      </c>
      <c r="I36" s="9">
        <v>9</v>
      </c>
      <c r="J36"/>
      <c r="P36" t="s">
        <v>111</v>
      </c>
      <c r="Q36" t="s">
        <v>122</v>
      </c>
      <c r="R36" t="s">
        <v>233</v>
      </c>
      <c r="S36">
        <v>119</v>
      </c>
    </row>
    <row r="37" spans="1:19" ht="15.6" x14ac:dyDescent="0.3">
      <c r="A37" s="3"/>
      <c r="B37" s="4"/>
      <c r="C37" s="9" t="s">
        <v>400</v>
      </c>
      <c r="D37" s="9">
        <v>12</v>
      </c>
      <c r="E37" s="9"/>
      <c r="F37" s="9"/>
      <c r="G37" s="9"/>
      <c r="H37" s="9" t="s">
        <v>408</v>
      </c>
      <c r="I37" s="9">
        <v>11</v>
      </c>
      <c r="J37"/>
      <c r="P37" t="s">
        <v>111</v>
      </c>
      <c r="Q37" t="s">
        <v>166</v>
      </c>
      <c r="R37" t="s">
        <v>405</v>
      </c>
      <c r="S37">
        <v>55</v>
      </c>
    </row>
    <row r="38" spans="1:19" ht="15.6" x14ac:dyDescent="0.3">
      <c r="A38" s="3"/>
      <c r="B38" s="4"/>
      <c r="C38" s="9" t="s">
        <v>199</v>
      </c>
      <c r="D38" s="9">
        <v>396</v>
      </c>
      <c r="E38" s="9"/>
      <c r="F38" s="9"/>
      <c r="G38" s="9"/>
      <c r="H38" s="9" t="s">
        <v>187</v>
      </c>
      <c r="I38" s="9">
        <v>337</v>
      </c>
      <c r="J38"/>
      <c r="P38" t="s">
        <v>111</v>
      </c>
      <c r="Q38" t="s">
        <v>132</v>
      </c>
      <c r="R38" t="s">
        <v>256</v>
      </c>
      <c r="S38">
        <v>7</v>
      </c>
    </row>
    <row r="39" spans="1:19" ht="15.6" x14ac:dyDescent="0.3">
      <c r="A39" s="3"/>
      <c r="B39" s="4"/>
      <c r="C39" s="9" t="s">
        <v>411</v>
      </c>
      <c r="D39" s="9">
        <v>8</v>
      </c>
      <c r="E39" s="9"/>
      <c r="F39" s="9"/>
      <c r="G39" s="9"/>
      <c r="H39" s="9" t="s">
        <v>188</v>
      </c>
      <c r="I39" s="9">
        <v>103</v>
      </c>
      <c r="J39"/>
      <c r="P39" t="s">
        <v>111</v>
      </c>
      <c r="Q39" t="s">
        <v>115</v>
      </c>
      <c r="R39" t="s">
        <v>228</v>
      </c>
      <c r="S39">
        <v>39</v>
      </c>
    </row>
    <row r="40" spans="1:19" ht="15.6" x14ac:dyDescent="0.3">
      <c r="A40" s="3"/>
      <c r="B40" s="4"/>
      <c r="C40" s="9" t="s">
        <v>218</v>
      </c>
      <c r="D40" s="9">
        <v>129</v>
      </c>
      <c r="E40" s="9"/>
      <c r="F40" s="9"/>
      <c r="G40" s="9"/>
      <c r="H40" s="9" t="s">
        <v>223</v>
      </c>
      <c r="I40" s="9">
        <v>451</v>
      </c>
      <c r="J40"/>
      <c r="P40" t="s">
        <v>111</v>
      </c>
      <c r="Q40" t="s">
        <v>138</v>
      </c>
      <c r="R40" t="s">
        <v>212</v>
      </c>
      <c r="S40">
        <v>180</v>
      </c>
    </row>
    <row r="41" spans="1:19" ht="15.6" x14ac:dyDescent="0.3">
      <c r="A41" s="3"/>
      <c r="B41" s="4"/>
      <c r="C41" s="9" t="s">
        <v>211</v>
      </c>
      <c r="D41" s="9">
        <v>60</v>
      </c>
      <c r="E41" s="9"/>
      <c r="F41" s="9"/>
      <c r="G41" s="9"/>
      <c r="H41" s="9" t="s">
        <v>189</v>
      </c>
      <c r="I41" s="9">
        <v>56</v>
      </c>
      <c r="J41"/>
      <c r="P41" t="s">
        <v>111</v>
      </c>
      <c r="Q41" t="s">
        <v>139</v>
      </c>
      <c r="R41" t="s">
        <v>234</v>
      </c>
      <c r="S41">
        <v>143</v>
      </c>
    </row>
    <row r="42" spans="1:19" ht="15.6" x14ac:dyDescent="0.3">
      <c r="A42" s="3"/>
      <c r="B42" s="4"/>
      <c r="C42" s="9" t="s">
        <v>186</v>
      </c>
      <c r="D42" s="9">
        <v>323</v>
      </c>
      <c r="E42" s="9"/>
      <c r="F42" s="9"/>
      <c r="G42" s="9"/>
      <c r="H42" s="9" t="s">
        <v>424</v>
      </c>
      <c r="I42" s="9">
        <v>7</v>
      </c>
      <c r="J42"/>
      <c r="P42" t="s">
        <v>121</v>
      </c>
      <c r="Q42" t="s">
        <v>111</v>
      </c>
      <c r="R42" t="s">
        <v>235</v>
      </c>
      <c r="S42">
        <v>131</v>
      </c>
    </row>
    <row r="43" spans="1:19" ht="15.6" x14ac:dyDescent="0.3">
      <c r="A43" s="3"/>
      <c r="B43" s="4"/>
      <c r="C43" s="9" t="s">
        <v>219</v>
      </c>
      <c r="D43" s="9">
        <v>356</v>
      </c>
      <c r="E43" s="9"/>
      <c r="F43" s="9"/>
      <c r="G43" s="9"/>
      <c r="H43" s="9" t="s">
        <v>208</v>
      </c>
      <c r="I43" s="9">
        <v>102</v>
      </c>
      <c r="J43"/>
      <c r="P43" t="s">
        <v>121</v>
      </c>
      <c r="Q43" t="s">
        <v>123</v>
      </c>
      <c r="R43" t="s">
        <v>298</v>
      </c>
      <c r="S43">
        <v>7</v>
      </c>
    </row>
    <row r="44" spans="1:19" ht="15.6" x14ac:dyDescent="0.3">
      <c r="A44" s="3"/>
      <c r="B44" s="4"/>
      <c r="C44" s="9" t="s">
        <v>391</v>
      </c>
      <c r="D44" s="9">
        <v>70</v>
      </c>
      <c r="E44" s="9"/>
      <c r="F44" s="9"/>
      <c r="G44" s="9"/>
      <c r="H44" s="9" t="s">
        <v>251</v>
      </c>
      <c r="I44" s="9">
        <v>92</v>
      </c>
      <c r="J44"/>
      <c r="P44" t="s">
        <v>123</v>
      </c>
      <c r="Q44" t="s">
        <v>111</v>
      </c>
      <c r="R44" t="s">
        <v>200</v>
      </c>
      <c r="S44">
        <v>767</v>
      </c>
    </row>
    <row r="45" spans="1:19" ht="15.6" x14ac:dyDescent="0.3">
      <c r="A45" s="3"/>
      <c r="B45" s="4"/>
      <c r="C45" s="9" t="s">
        <v>233</v>
      </c>
      <c r="D45" s="9">
        <v>119</v>
      </c>
      <c r="E45" s="9"/>
      <c r="F45" s="9"/>
      <c r="G45" s="9"/>
      <c r="H45" s="9" t="s">
        <v>425</v>
      </c>
      <c r="I45" s="9">
        <v>86</v>
      </c>
      <c r="J45"/>
      <c r="P45" t="s">
        <v>123</v>
      </c>
      <c r="Q45" t="s">
        <v>121</v>
      </c>
      <c r="R45" t="s">
        <v>291</v>
      </c>
      <c r="S45">
        <v>11</v>
      </c>
    </row>
    <row r="46" spans="1:19" ht="15.6" x14ac:dyDescent="0.3">
      <c r="A46" s="3"/>
      <c r="B46" s="4"/>
      <c r="C46" s="9" t="s">
        <v>405</v>
      </c>
      <c r="D46" s="9">
        <v>55</v>
      </c>
      <c r="E46" s="9"/>
      <c r="F46" s="9"/>
      <c r="G46" s="9"/>
      <c r="H46" s="9" t="s">
        <v>426</v>
      </c>
      <c r="I46" s="9">
        <v>87</v>
      </c>
      <c r="J46"/>
      <c r="P46" t="s">
        <v>120</v>
      </c>
      <c r="Q46" t="s">
        <v>111</v>
      </c>
      <c r="R46" t="s">
        <v>220</v>
      </c>
      <c r="S46">
        <v>72</v>
      </c>
    </row>
    <row r="47" spans="1:19" ht="15.6" x14ac:dyDescent="0.3">
      <c r="A47" s="3"/>
      <c r="B47" s="4"/>
      <c r="C47" s="9" t="s">
        <v>256</v>
      </c>
      <c r="D47" s="9">
        <v>7</v>
      </c>
      <c r="E47" s="9"/>
      <c r="F47" s="9"/>
      <c r="G47" s="9"/>
      <c r="H47" s="9" t="s">
        <v>238</v>
      </c>
      <c r="I47" s="9">
        <v>268</v>
      </c>
      <c r="J47"/>
      <c r="P47" t="s">
        <v>120</v>
      </c>
      <c r="Q47" t="s">
        <v>122</v>
      </c>
      <c r="R47" t="s">
        <v>221</v>
      </c>
      <c r="S47">
        <v>310</v>
      </c>
    </row>
    <row r="48" spans="1:19" ht="15.6" x14ac:dyDescent="0.3">
      <c r="A48" s="3"/>
      <c r="B48" s="4"/>
      <c r="C48" s="9" t="s">
        <v>228</v>
      </c>
      <c r="D48" s="9">
        <v>39</v>
      </c>
      <c r="E48" s="9"/>
      <c r="F48" s="9"/>
      <c r="G48" s="9"/>
      <c r="H48" s="9" t="s">
        <v>224</v>
      </c>
      <c r="I48" s="9">
        <v>66</v>
      </c>
      <c r="J48"/>
      <c r="P48" t="s">
        <v>168</v>
      </c>
      <c r="Q48" t="s">
        <v>111</v>
      </c>
      <c r="R48" t="s">
        <v>414</v>
      </c>
      <c r="S48">
        <v>73</v>
      </c>
    </row>
    <row r="49" spans="1:19" ht="15.6" x14ac:dyDescent="0.3">
      <c r="A49" s="3"/>
      <c r="B49" s="4"/>
      <c r="C49" s="9" t="s">
        <v>212</v>
      </c>
      <c r="D49" s="9">
        <v>180</v>
      </c>
      <c r="E49" s="9"/>
      <c r="F49" s="9"/>
      <c r="G49" s="9"/>
      <c r="H49" s="9" t="s">
        <v>226</v>
      </c>
      <c r="I49" s="9">
        <v>93</v>
      </c>
      <c r="J49"/>
      <c r="P49" t="s">
        <v>168</v>
      </c>
      <c r="Q49" t="s">
        <v>166</v>
      </c>
      <c r="R49" t="s">
        <v>289</v>
      </c>
      <c r="S49">
        <v>7</v>
      </c>
    </row>
    <row r="50" spans="1:19" ht="15.6" x14ac:dyDescent="0.3">
      <c r="A50" s="3"/>
      <c r="B50" s="4"/>
      <c r="C50" s="9" t="s">
        <v>234</v>
      </c>
      <c r="D50" s="9">
        <v>143</v>
      </c>
      <c r="E50" s="9"/>
      <c r="F50" s="9"/>
      <c r="G50" s="9"/>
      <c r="H50" s="9" t="s">
        <v>427</v>
      </c>
      <c r="I50" s="9">
        <v>12</v>
      </c>
      <c r="J50"/>
      <c r="P50" t="s">
        <v>128</v>
      </c>
      <c r="Q50" t="s">
        <v>111</v>
      </c>
      <c r="R50" t="s">
        <v>201</v>
      </c>
      <c r="S50">
        <v>115</v>
      </c>
    </row>
    <row r="51" spans="1:19" ht="15.6" x14ac:dyDescent="0.3">
      <c r="A51" s="3"/>
      <c r="B51" s="4"/>
      <c r="C51" s="9" t="s">
        <v>235</v>
      </c>
      <c r="D51" s="9">
        <v>131</v>
      </c>
      <c r="E51" s="9"/>
      <c r="F51" s="9"/>
      <c r="G51" s="9"/>
      <c r="H51" s="9" t="s">
        <v>428</v>
      </c>
      <c r="I51" s="9">
        <v>15</v>
      </c>
      <c r="J51"/>
      <c r="P51" t="s">
        <v>128</v>
      </c>
      <c r="Q51" t="s">
        <v>133</v>
      </c>
      <c r="R51" t="s">
        <v>245</v>
      </c>
      <c r="S51">
        <v>92</v>
      </c>
    </row>
    <row r="52" spans="1:19" ht="15.6" x14ac:dyDescent="0.3">
      <c r="A52" s="3"/>
      <c r="B52" s="4"/>
      <c r="C52" s="9" t="s">
        <v>298</v>
      </c>
      <c r="D52" s="9">
        <v>7</v>
      </c>
      <c r="E52" s="9"/>
      <c r="F52" s="9"/>
      <c r="G52" s="9"/>
      <c r="H52" s="9" t="s">
        <v>398</v>
      </c>
      <c r="I52" s="9">
        <v>44</v>
      </c>
      <c r="J52"/>
      <c r="P52" t="s">
        <v>112</v>
      </c>
      <c r="Q52" t="s">
        <v>113</v>
      </c>
      <c r="R52" t="s">
        <v>202</v>
      </c>
      <c r="S52">
        <v>94</v>
      </c>
    </row>
    <row r="53" spans="1:19" ht="15.6" x14ac:dyDescent="0.3">
      <c r="A53" s="3"/>
      <c r="B53" s="4"/>
      <c r="C53" s="9" t="s">
        <v>200</v>
      </c>
      <c r="D53" s="9">
        <v>767</v>
      </c>
      <c r="E53" s="9"/>
      <c r="F53" s="9"/>
      <c r="G53" s="9"/>
      <c r="H53" s="9" t="s">
        <v>429</v>
      </c>
      <c r="I53" s="9">
        <v>46</v>
      </c>
      <c r="J53"/>
      <c r="P53" t="s">
        <v>112</v>
      </c>
      <c r="Q53" t="s">
        <v>111</v>
      </c>
      <c r="R53" t="s">
        <v>203</v>
      </c>
      <c r="S53">
        <v>254</v>
      </c>
    </row>
    <row r="54" spans="1:19" ht="15.6" x14ac:dyDescent="0.3">
      <c r="A54" s="3"/>
      <c r="B54" s="4"/>
      <c r="C54" s="9" t="s">
        <v>291</v>
      </c>
      <c r="D54" s="9">
        <v>11</v>
      </c>
      <c r="E54" s="9"/>
      <c r="F54" s="9"/>
      <c r="G54" s="9"/>
      <c r="H54" s="9" t="s">
        <v>292</v>
      </c>
      <c r="I54" s="9">
        <v>11</v>
      </c>
      <c r="J54"/>
      <c r="P54" t="s">
        <v>112</v>
      </c>
      <c r="Q54" t="s">
        <v>123</v>
      </c>
      <c r="R54" t="s">
        <v>415</v>
      </c>
      <c r="S54">
        <v>27</v>
      </c>
    </row>
    <row r="55" spans="1:19" ht="15.6" x14ac:dyDescent="0.3">
      <c r="A55" s="3"/>
      <c r="B55" s="4"/>
      <c r="C55" s="9" t="s">
        <v>220</v>
      </c>
      <c r="D55" s="9">
        <v>72</v>
      </c>
      <c r="E55" s="9"/>
      <c r="F55" s="9"/>
      <c r="G55" s="9"/>
      <c r="H55" s="9" t="s">
        <v>430</v>
      </c>
      <c r="I55" s="9">
        <v>9</v>
      </c>
      <c r="J55"/>
      <c r="P55" t="s">
        <v>165</v>
      </c>
      <c r="Q55" t="s">
        <v>111</v>
      </c>
      <c r="R55" t="s">
        <v>416</v>
      </c>
      <c r="S55">
        <v>204</v>
      </c>
    </row>
    <row r="56" spans="1:19" ht="15.6" x14ac:dyDescent="0.3">
      <c r="A56" s="3"/>
      <c r="B56" s="4"/>
      <c r="C56" s="9" t="s">
        <v>221</v>
      </c>
      <c r="D56" s="9">
        <v>310</v>
      </c>
      <c r="E56" s="9"/>
      <c r="F56" s="9"/>
      <c r="G56" s="9"/>
      <c r="H56" s="9" t="s">
        <v>242</v>
      </c>
      <c r="I56" s="9">
        <v>296</v>
      </c>
      <c r="J56"/>
      <c r="P56" t="s">
        <v>179</v>
      </c>
      <c r="Q56" t="s">
        <v>111</v>
      </c>
      <c r="R56" t="s">
        <v>417</v>
      </c>
      <c r="S56">
        <v>23</v>
      </c>
    </row>
    <row r="57" spans="1:19" ht="15.6" x14ac:dyDescent="0.3">
      <c r="A57" s="3"/>
      <c r="B57" s="4"/>
      <c r="C57" s="9" t="s">
        <v>414</v>
      </c>
      <c r="D57" s="9">
        <v>73</v>
      </c>
      <c r="E57" s="9"/>
      <c r="F57" s="9"/>
      <c r="G57" s="9"/>
      <c r="H57" s="9" t="s">
        <v>209</v>
      </c>
      <c r="I57" s="9">
        <v>163</v>
      </c>
      <c r="J57"/>
      <c r="P57" t="s">
        <v>116</v>
      </c>
      <c r="Q57" t="s">
        <v>111</v>
      </c>
      <c r="R57" t="s">
        <v>229</v>
      </c>
      <c r="S57">
        <v>63</v>
      </c>
    </row>
    <row r="58" spans="1:19" ht="15.6" x14ac:dyDescent="0.3">
      <c r="A58" s="3"/>
      <c r="B58" s="4"/>
      <c r="C58" s="9" t="s">
        <v>289</v>
      </c>
      <c r="D58" s="9">
        <v>7</v>
      </c>
      <c r="E58" s="9"/>
      <c r="F58" s="9"/>
      <c r="G58" s="9"/>
      <c r="H58" s="9" t="s">
        <v>231</v>
      </c>
      <c r="I58" s="9">
        <v>34</v>
      </c>
      <c r="J58"/>
      <c r="P58" t="s">
        <v>116</v>
      </c>
      <c r="Q58" t="s">
        <v>123</v>
      </c>
      <c r="R58" t="s">
        <v>418</v>
      </c>
      <c r="S58">
        <v>23</v>
      </c>
    </row>
    <row r="59" spans="1:19" ht="15.6" x14ac:dyDescent="0.3">
      <c r="A59" s="3"/>
      <c r="B59" s="4"/>
      <c r="C59" s="9" t="s">
        <v>201</v>
      </c>
      <c r="D59" s="9">
        <v>115</v>
      </c>
      <c r="E59" s="9"/>
      <c r="F59" s="9"/>
      <c r="G59" s="9"/>
      <c r="H59" s="9" t="s">
        <v>431</v>
      </c>
      <c r="I59" s="9">
        <v>7</v>
      </c>
      <c r="J59"/>
      <c r="P59" t="s">
        <v>116</v>
      </c>
      <c r="Q59" t="s">
        <v>136</v>
      </c>
      <c r="R59" t="s">
        <v>403</v>
      </c>
      <c r="S59">
        <v>28</v>
      </c>
    </row>
    <row r="60" spans="1:19" ht="15.6" x14ac:dyDescent="0.3">
      <c r="A60" s="3"/>
      <c r="B60" s="4"/>
      <c r="C60" s="9" t="s">
        <v>245</v>
      </c>
      <c r="D60" s="9">
        <v>92</v>
      </c>
      <c r="E60" s="9"/>
      <c r="F60" s="9"/>
      <c r="G60" s="9"/>
      <c r="H60" s="9" t="s">
        <v>214</v>
      </c>
      <c r="I60" s="9">
        <v>149</v>
      </c>
      <c r="J60"/>
      <c r="P60" t="s">
        <v>118</v>
      </c>
      <c r="Q60" t="s">
        <v>111</v>
      </c>
      <c r="R60" t="s">
        <v>236</v>
      </c>
      <c r="S60">
        <v>936</v>
      </c>
    </row>
    <row r="61" spans="1:19" ht="15.6" x14ac:dyDescent="0.3">
      <c r="A61" s="3"/>
      <c r="B61" s="4"/>
      <c r="C61" s="9" t="s">
        <v>202</v>
      </c>
      <c r="D61" s="9">
        <v>94</v>
      </c>
      <c r="E61" s="9"/>
      <c r="F61" s="9"/>
      <c r="G61" s="9"/>
      <c r="H61" s="9" t="s">
        <v>432</v>
      </c>
      <c r="I61" s="9">
        <v>7</v>
      </c>
      <c r="J61"/>
      <c r="P61" t="s">
        <v>119</v>
      </c>
      <c r="Q61" t="s">
        <v>111</v>
      </c>
      <c r="R61" t="s">
        <v>204</v>
      </c>
      <c r="S61">
        <v>948</v>
      </c>
    </row>
    <row r="62" spans="1:19" ht="15.6" x14ac:dyDescent="0.3">
      <c r="A62" s="3"/>
      <c r="B62" s="4"/>
      <c r="C62" s="9" t="s">
        <v>203</v>
      </c>
      <c r="D62" s="9">
        <v>254</v>
      </c>
      <c r="E62" s="9"/>
      <c r="F62" s="9"/>
      <c r="G62" s="9"/>
      <c r="H62" s="9" t="s">
        <v>433</v>
      </c>
      <c r="I62" s="9">
        <v>8</v>
      </c>
      <c r="J62"/>
      <c r="P62" t="s">
        <v>119</v>
      </c>
      <c r="Q62" t="s">
        <v>120</v>
      </c>
      <c r="R62" t="s">
        <v>419</v>
      </c>
      <c r="S62">
        <v>98</v>
      </c>
    </row>
    <row r="63" spans="1:19" ht="15.6" x14ac:dyDescent="0.3">
      <c r="A63" s="3"/>
      <c r="B63" s="4"/>
      <c r="C63" s="9" t="s">
        <v>415</v>
      </c>
      <c r="D63" s="9">
        <v>27</v>
      </c>
      <c r="E63" s="9"/>
      <c r="F63" s="9"/>
      <c r="G63" s="9"/>
      <c r="H63" s="9" t="s">
        <v>434</v>
      </c>
      <c r="I63" s="9">
        <v>9</v>
      </c>
      <c r="J63"/>
      <c r="P63" t="s">
        <v>119</v>
      </c>
      <c r="Q63" t="s">
        <v>396</v>
      </c>
      <c r="R63" t="s">
        <v>397</v>
      </c>
      <c r="S63">
        <v>12</v>
      </c>
    </row>
    <row r="64" spans="1:19" ht="15.6" x14ac:dyDescent="0.3">
      <c r="A64" s="3"/>
      <c r="B64" s="4"/>
      <c r="C64" s="9" t="s">
        <v>416</v>
      </c>
      <c r="D64" s="9">
        <v>204</v>
      </c>
      <c r="E64" s="9"/>
      <c r="F64" s="9"/>
      <c r="G64" s="9"/>
      <c r="H64" s="9" t="s">
        <v>239</v>
      </c>
      <c r="I64" s="9">
        <v>146</v>
      </c>
      <c r="J64"/>
      <c r="P64" t="s">
        <v>119</v>
      </c>
      <c r="Q64" t="s">
        <v>412</v>
      </c>
      <c r="R64" t="s">
        <v>413</v>
      </c>
      <c r="S64">
        <v>7</v>
      </c>
    </row>
    <row r="65" spans="1:19" ht="15.6" x14ac:dyDescent="0.3">
      <c r="A65" s="3"/>
      <c r="B65" s="4"/>
      <c r="C65" s="9" t="s">
        <v>417</v>
      </c>
      <c r="D65" s="9">
        <v>23</v>
      </c>
      <c r="E65" s="9"/>
      <c r="F65" s="9"/>
      <c r="G65" s="9"/>
      <c r="H65" s="9" t="s">
        <v>252</v>
      </c>
      <c r="I65" s="9">
        <v>92</v>
      </c>
      <c r="J65"/>
      <c r="P65" t="s">
        <v>119</v>
      </c>
      <c r="Q65" t="s">
        <v>122</v>
      </c>
      <c r="R65" t="s">
        <v>225</v>
      </c>
      <c r="S65">
        <v>34</v>
      </c>
    </row>
    <row r="66" spans="1:19" ht="15.6" x14ac:dyDescent="0.3">
      <c r="A66" s="3"/>
      <c r="B66" s="4"/>
      <c r="C66" s="9" t="s">
        <v>229</v>
      </c>
      <c r="D66" s="9">
        <v>63</v>
      </c>
      <c r="E66" s="9"/>
      <c r="F66" s="9"/>
      <c r="G66" s="9"/>
      <c r="H66" s="9" t="s">
        <v>210</v>
      </c>
      <c r="I66" s="9">
        <v>92</v>
      </c>
      <c r="J66"/>
      <c r="P66" t="s">
        <v>124</v>
      </c>
      <c r="Q66" t="s">
        <v>111</v>
      </c>
      <c r="R66" t="s">
        <v>222</v>
      </c>
      <c r="S66">
        <v>24</v>
      </c>
    </row>
    <row r="67" spans="1:19" ht="15.6" x14ac:dyDescent="0.3">
      <c r="A67" s="3"/>
      <c r="B67" s="4"/>
      <c r="C67" s="9" t="s">
        <v>418</v>
      </c>
      <c r="D67" s="9">
        <v>23</v>
      </c>
      <c r="E67" s="9"/>
      <c r="F67" s="9"/>
      <c r="G67" s="9"/>
      <c r="H67" s="9" t="s">
        <v>253</v>
      </c>
      <c r="I67" s="9">
        <v>105</v>
      </c>
      <c r="J67"/>
      <c r="P67" t="s">
        <v>396</v>
      </c>
      <c r="Q67" t="s">
        <v>119</v>
      </c>
      <c r="R67" t="s">
        <v>420</v>
      </c>
      <c r="S67">
        <v>13</v>
      </c>
    </row>
    <row r="68" spans="1:19" ht="15.6" x14ac:dyDescent="0.3">
      <c r="A68" s="3"/>
      <c r="B68" s="4"/>
      <c r="C68" s="9" t="s">
        <v>403</v>
      </c>
      <c r="D68" s="9">
        <v>28</v>
      </c>
      <c r="E68" s="9"/>
      <c r="F68" s="9"/>
      <c r="G68" s="9"/>
      <c r="H68" s="9" t="s">
        <v>254</v>
      </c>
      <c r="I68" s="9">
        <v>107</v>
      </c>
      <c r="J68"/>
      <c r="P68" t="s">
        <v>125</v>
      </c>
      <c r="Q68" t="s">
        <v>126</v>
      </c>
      <c r="R68" t="s">
        <v>240</v>
      </c>
      <c r="S68">
        <v>54</v>
      </c>
    </row>
    <row r="69" spans="1:19" ht="15.6" x14ac:dyDescent="0.3">
      <c r="A69" s="3"/>
      <c r="B69" s="4"/>
      <c r="C69" s="9" t="s">
        <v>236</v>
      </c>
      <c r="D69" s="9">
        <v>936</v>
      </c>
      <c r="E69" s="9"/>
      <c r="F69" s="9"/>
      <c r="G69" s="9"/>
      <c r="H69" s="87"/>
      <c r="I69" s="88"/>
      <c r="J69" s="3"/>
      <c r="P69" t="s">
        <v>127</v>
      </c>
      <c r="Q69" t="s">
        <v>111</v>
      </c>
      <c r="R69" t="s">
        <v>237</v>
      </c>
      <c r="S69">
        <v>449</v>
      </c>
    </row>
    <row r="70" spans="1:19" ht="15.6" x14ac:dyDescent="0.3">
      <c r="A70" s="3"/>
      <c r="B70" s="4"/>
      <c r="C70" s="9" t="s">
        <v>204</v>
      </c>
      <c r="D70" s="9">
        <v>948</v>
      </c>
      <c r="E70" s="9"/>
      <c r="F70" s="9"/>
      <c r="G70" s="9"/>
      <c r="H70" s="87"/>
      <c r="I70" s="88"/>
      <c r="J70" s="3"/>
      <c r="P70" t="s">
        <v>129</v>
      </c>
      <c r="Q70" t="s">
        <v>111</v>
      </c>
      <c r="R70" t="s">
        <v>287</v>
      </c>
      <c r="S70">
        <v>10</v>
      </c>
    </row>
    <row r="71" spans="1:19" ht="15.6" x14ac:dyDescent="0.3">
      <c r="A71" s="3"/>
      <c r="B71" s="156"/>
      <c r="C71" s="156"/>
      <c r="D71" s="156"/>
      <c r="E71" s="156"/>
      <c r="F71" s="156"/>
      <c r="G71" s="156"/>
      <c r="H71" s="158"/>
      <c r="I71" s="159"/>
      <c r="J71" s="157"/>
      <c r="P71" t="s">
        <v>126</v>
      </c>
      <c r="Q71" t="s">
        <v>114</v>
      </c>
      <c r="R71" t="s">
        <v>421</v>
      </c>
      <c r="S71">
        <v>9</v>
      </c>
    </row>
    <row r="72" spans="1:19" ht="15.6" x14ac:dyDescent="0.3">
      <c r="A72" s="3"/>
      <c r="B72" s="64" t="s">
        <v>455</v>
      </c>
      <c r="C72" s="64"/>
      <c r="D72" s="64"/>
      <c r="E72" s="64"/>
      <c r="F72" s="64"/>
      <c r="G72" s="3"/>
      <c r="H72" s="87"/>
      <c r="I72" s="88"/>
      <c r="J72" s="3"/>
      <c r="P72" t="s">
        <v>126</v>
      </c>
      <c r="Q72" t="s">
        <v>111</v>
      </c>
      <c r="R72" t="s">
        <v>205</v>
      </c>
      <c r="S72">
        <v>435</v>
      </c>
    </row>
    <row r="73" spans="1:19" ht="14.4" x14ac:dyDescent="0.3">
      <c r="H73" s="87"/>
      <c r="I73" s="88"/>
      <c r="P73" t="s">
        <v>126</v>
      </c>
      <c r="Q73" t="s">
        <v>125</v>
      </c>
      <c r="R73" t="s">
        <v>241</v>
      </c>
      <c r="S73">
        <v>54</v>
      </c>
    </row>
    <row r="74" spans="1:19" ht="14.4" x14ac:dyDescent="0.3">
      <c r="H74" s="87"/>
      <c r="I74" s="88"/>
      <c r="P74" t="s">
        <v>126</v>
      </c>
      <c r="Q74" t="s">
        <v>130</v>
      </c>
      <c r="R74" t="s">
        <v>246</v>
      </c>
      <c r="S74">
        <v>95</v>
      </c>
    </row>
    <row r="75" spans="1:19" ht="14.4" x14ac:dyDescent="0.3">
      <c r="H75" s="87"/>
      <c r="I75" s="88"/>
      <c r="P75" t="s">
        <v>126</v>
      </c>
      <c r="Q75" t="s">
        <v>131</v>
      </c>
      <c r="R75" t="s">
        <v>247</v>
      </c>
      <c r="S75">
        <v>104</v>
      </c>
    </row>
    <row r="76" spans="1:19" ht="14.4" x14ac:dyDescent="0.3">
      <c r="H76" s="87"/>
      <c r="I76" s="88"/>
      <c r="P76" t="s">
        <v>126</v>
      </c>
      <c r="Q76" t="s">
        <v>132</v>
      </c>
      <c r="R76" t="s">
        <v>206</v>
      </c>
      <c r="S76">
        <v>237</v>
      </c>
    </row>
    <row r="77" spans="1:19" ht="14.4" x14ac:dyDescent="0.3">
      <c r="H77" s="87"/>
      <c r="I77" s="88"/>
      <c r="P77" t="s">
        <v>126</v>
      </c>
      <c r="Q77" t="s">
        <v>134</v>
      </c>
      <c r="R77" t="s">
        <v>402</v>
      </c>
      <c r="S77">
        <v>13</v>
      </c>
    </row>
    <row r="78" spans="1:19" ht="14.4" x14ac:dyDescent="0.3">
      <c r="H78" s="87"/>
      <c r="I78" s="88"/>
      <c r="P78" t="s">
        <v>126</v>
      </c>
      <c r="Q78" t="s">
        <v>133</v>
      </c>
      <c r="R78" t="s">
        <v>248</v>
      </c>
      <c r="S78">
        <v>102</v>
      </c>
    </row>
    <row r="79" spans="1:19" ht="14.4" x14ac:dyDescent="0.3">
      <c r="H79" s="87"/>
      <c r="I79" s="88"/>
      <c r="P79" t="s">
        <v>410</v>
      </c>
      <c r="Q79" t="s">
        <v>111</v>
      </c>
      <c r="R79" t="s">
        <v>422</v>
      </c>
      <c r="S79">
        <v>7</v>
      </c>
    </row>
    <row r="80" spans="1:19" ht="14.4" x14ac:dyDescent="0.3">
      <c r="P80" t="s">
        <v>117</v>
      </c>
      <c r="Q80" t="s">
        <v>111</v>
      </c>
      <c r="R80" t="s">
        <v>230</v>
      </c>
      <c r="S80">
        <v>129</v>
      </c>
    </row>
    <row r="81" spans="16:19" ht="14.4" x14ac:dyDescent="0.3">
      <c r="P81" t="s">
        <v>117</v>
      </c>
      <c r="Q81" t="s">
        <v>121</v>
      </c>
      <c r="R81" t="s">
        <v>290</v>
      </c>
      <c r="S81">
        <v>12</v>
      </c>
    </row>
    <row r="82" spans="16:19" ht="14.4" x14ac:dyDescent="0.3">
      <c r="P82" t="s">
        <v>117</v>
      </c>
      <c r="Q82" t="s">
        <v>123</v>
      </c>
      <c r="R82" t="s">
        <v>423</v>
      </c>
      <c r="S82">
        <v>16</v>
      </c>
    </row>
    <row r="83" spans="16:19" ht="14.4" x14ac:dyDescent="0.3">
      <c r="P83" t="s">
        <v>130</v>
      </c>
      <c r="Q83" t="s">
        <v>126</v>
      </c>
      <c r="R83" t="s">
        <v>249</v>
      </c>
      <c r="S83">
        <v>88</v>
      </c>
    </row>
    <row r="84" spans="16:19" ht="14.4" x14ac:dyDescent="0.3">
      <c r="P84" t="s">
        <v>130</v>
      </c>
      <c r="Q84" t="s">
        <v>132</v>
      </c>
      <c r="R84" t="s">
        <v>250</v>
      </c>
      <c r="S84">
        <v>166</v>
      </c>
    </row>
    <row r="85" spans="16:19" ht="14.4" x14ac:dyDescent="0.3">
      <c r="P85" t="s">
        <v>130</v>
      </c>
      <c r="Q85" t="s">
        <v>134</v>
      </c>
      <c r="R85" t="s">
        <v>207</v>
      </c>
      <c r="S85">
        <v>91</v>
      </c>
    </row>
    <row r="86" spans="16:19" ht="14.4" x14ac:dyDescent="0.3">
      <c r="P86" t="s">
        <v>135</v>
      </c>
      <c r="Q86" t="s">
        <v>111</v>
      </c>
      <c r="R86" t="s">
        <v>213</v>
      </c>
      <c r="S86">
        <v>54</v>
      </c>
    </row>
    <row r="87" spans="16:19" ht="14.4" x14ac:dyDescent="0.3">
      <c r="P87" t="s">
        <v>135</v>
      </c>
      <c r="Q87" t="s">
        <v>121</v>
      </c>
      <c r="R87" t="s">
        <v>288</v>
      </c>
      <c r="S87">
        <v>9</v>
      </c>
    </row>
    <row r="88" spans="16:19" ht="14.4" x14ac:dyDescent="0.3">
      <c r="P88" t="s">
        <v>407</v>
      </c>
      <c r="Q88" t="s">
        <v>122</v>
      </c>
      <c r="R88" t="s">
        <v>408</v>
      </c>
      <c r="S88">
        <v>11</v>
      </c>
    </row>
    <row r="89" spans="16:19" ht="14.4" x14ac:dyDescent="0.3">
      <c r="P89" t="s">
        <v>136</v>
      </c>
      <c r="Q89" t="s">
        <v>111</v>
      </c>
      <c r="R89" t="s">
        <v>187</v>
      </c>
      <c r="S89">
        <v>337</v>
      </c>
    </row>
    <row r="90" spans="16:19" ht="14.4" x14ac:dyDescent="0.3">
      <c r="P90" t="s">
        <v>136</v>
      </c>
      <c r="Q90" t="s">
        <v>137</v>
      </c>
      <c r="R90" t="s">
        <v>188</v>
      </c>
      <c r="S90">
        <v>103</v>
      </c>
    </row>
    <row r="91" spans="16:19" ht="14.4" x14ac:dyDescent="0.3">
      <c r="P91" t="s">
        <v>137</v>
      </c>
      <c r="Q91" t="s">
        <v>111</v>
      </c>
      <c r="R91" t="s">
        <v>223</v>
      </c>
      <c r="S91">
        <v>451</v>
      </c>
    </row>
    <row r="92" spans="16:19" ht="14.4" x14ac:dyDescent="0.3">
      <c r="P92" t="s">
        <v>137</v>
      </c>
      <c r="Q92" t="s">
        <v>136</v>
      </c>
      <c r="R92" t="s">
        <v>189</v>
      </c>
      <c r="S92">
        <v>56</v>
      </c>
    </row>
    <row r="93" spans="16:19" ht="14.4" x14ac:dyDescent="0.3">
      <c r="P93" t="s">
        <v>412</v>
      </c>
      <c r="Q93" t="s">
        <v>119</v>
      </c>
      <c r="R93" t="s">
        <v>424</v>
      </c>
      <c r="S93">
        <v>7</v>
      </c>
    </row>
    <row r="94" spans="16:19" ht="14.4" x14ac:dyDescent="0.3">
      <c r="P94" t="s">
        <v>131</v>
      </c>
      <c r="Q94" t="s">
        <v>126</v>
      </c>
      <c r="R94" t="s">
        <v>208</v>
      </c>
      <c r="S94">
        <v>102</v>
      </c>
    </row>
    <row r="95" spans="16:19" ht="14.4" x14ac:dyDescent="0.3">
      <c r="P95" t="s">
        <v>131</v>
      </c>
      <c r="Q95" t="s">
        <v>134</v>
      </c>
      <c r="R95" t="s">
        <v>251</v>
      </c>
      <c r="S95">
        <v>92</v>
      </c>
    </row>
    <row r="96" spans="16:19" ht="14.4" x14ac:dyDescent="0.3">
      <c r="P96" t="s">
        <v>390</v>
      </c>
      <c r="Q96" t="s">
        <v>111</v>
      </c>
      <c r="R96" t="s">
        <v>425</v>
      </c>
      <c r="S96">
        <v>86</v>
      </c>
    </row>
    <row r="97" spans="16:19" ht="14.4" x14ac:dyDescent="0.3">
      <c r="P97" t="s">
        <v>122</v>
      </c>
      <c r="Q97" t="s">
        <v>392</v>
      </c>
      <c r="R97" t="s">
        <v>426</v>
      </c>
      <c r="S97">
        <v>87</v>
      </c>
    </row>
    <row r="98" spans="16:19" ht="14.4" x14ac:dyDescent="0.3">
      <c r="P98" t="s">
        <v>122</v>
      </c>
      <c r="Q98" t="s">
        <v>111</v>
      </c>
      <c r="R98" t="s">
        <v>238</v>
      </c>
      <c r="S98">
        <v>268</v>
      </c>
    </row>
    <row r="99" spans="16:19" ht="14.4" x14ac:dyDescent="0.3">
      <c r="P99" t="s">
        <v>122</v>
      </c>
      <c r="Q99" t="s">
        <v>120</v>
      </c>
      <c r="R99" t="s">
        <v>224</v>
      </c>
      <c r="S99">
        <v>66</v>
      </c>
    </row>
    <row r="100" spans="16:19" ht="14.4" x14ac:dyDescent="0.3">
      <c r="P100" t="s">
        <v>122</v>
      </c>
      <c r="Q100" t="s">
        <v>119</v>
      </c>
      <c r="R100" t="s">
        <v>226</v>
      </c>
      <c r="S100">
        <v>93</v>
      </c>
    </row>
    <row r="101" spans="16:19" ht="14.4" x14ac:dyDescent="0.3">
      <c r="P101" t="s">
        <v>122</v>
      </c>
      <c r="Q101" t="s">
        <v>407</v>
      </c>
      <c r="R101" t="s">
        <v>427</v>
      </c>
      <c r="S101">
        <v>12</v>
      </c>
    </row>
    <row r="102" spans="16:19" ht="14.4" x14ac:dyDescent="0.3">
      <c r="P102" t="s">
        <v>122</v>
      </c>
      <c r="Q102" t="s">
        <v>137</v>
      </c>
      <c r="R102" t="s">
        <v>428</v>
      </c>
      <c r="S102">
        <v>15</v>
      </c>
    </row>
    <row r="103" spans="16:19" ht="14.4" x14ac:dyDescent="0.3">
      <c r="P103" t="s">
        <v>122</v>
      </c>
      <c r="Q103" t="s">
        <v>122</v>
      </c>
      <c r="R103" t="s">
        <v>398</v>
      </c>
      <c r="S103">
        <v>44</v>
      </c>
    </row>
    <row r="104" spans="16:19" ht="14.4" x14ac:dyDescent="0.3">
      <c r="P104" t="s">
        <v>166</v>
      </c>
      <c r="Q104" t="s">
        <v>111</v>
      </c>
      <c r="R104" t="s">
        <v>429</v>
      </c>
      <c r="S104">
        <v>46</v>
      </c>
    </row>
    <row r="105" spans="16:19" ht="14.4" x14ac:dyDescent="0.3">
      <c r="P105" t="s">
        <v>166</v>
      </c>
      <c r="Q105" t="s">
        <v>168</v>
      </c>
      <c r="R105" t="s">
        <v>292</v>
      </c>
      <c r="S105">
        <v>11</v>
      </c>
    </row>
    <row r="106" spans="16:19" ht="14.4" x14ac:dyDescent="0.3">
      <c r="P106" t="s">
        <v>132</v>
      </c>
      <c r="Q106" t="s">
        <v>111</v>
      </c>
      <c r="R106" t="s">
        <v>430</v>
      </c>
      <c r="S106">
        <v>9</v>
      </c>
    </row>
    <row r="107" spans="16:19" ht="14.4" x14ac:dyDescent="0.3">
      <c r="P107" t="s">
        <v>132</v>
      </c>
      <c r="Q107" t="s">
        <v>126</v>
      </c>
      <c r="R107" t="s">
        <v>242</v>
      </c>
      <c r="S107">
        <v>296</v>
      </c>
    </row>
    <row r="108" spans="16:19" ht="14.4" x14ac:dyDescent="0.3">
      <c r="P108" t="s">
        <v>132</v>
      </c>
      <c r="Q108" t="s">
        <v>130</v>
      </c>
      <c r="R108" t="s">
        <v>209</v>
      </c>
      <c r="S108">
        <v>163</v>
      </c>
    </row>
    <row r="109" spans="16:19" ht="14.4" x14ac:dyDescent="0.3">
      <c r="P109" t="s">
        <v>115</v>
      </c>
      <c r="Q109" t="s">
        <v>111</v>
      </c>
      <c r="R109" t="s">
        <v>231</v>
      </c>
      <c r="S109">
        <v>34</v>
      </c>
    </row>
    <row r="110" spans="16:19" ht="14.4" x14ac:dyDescent="0.3">
      <c r="P110" t="s">
        <v>115</v>
      </c>
      <c r="Q110" t="s">
        <v>123</v>
      </c>
      <c r="R110" t="s">
        <v>431</v>
      </c>
      <c r="S110">
        <v>7</v>
      </c>
    </row>
    <row r="111" spans="16:19" ht="14.4" x14ac:dyDescent="0.3">
      <c r="P111" t="s">
        <v>138</v>
      </c>
      <c r="Q111" t="s">
        <v>111</v>
      </c>
      <c r="R111" t="s">
        <v>214</v>
      </c>
      <c r="S111">
        <v>149</v>
      </c>
    </row>
    <row r="112" spans="16:19" ht="14.4" x14ac:dyDescent="0.3">
      <c r="P112" t="s">
        <v>138</v>
      </c>
      <c r="Q112" t="s">
        <v>123</v>
      </c>
      <c r="R112" t="s">
        <v>432</v>
      </c>
      <c r="S112">
        <v>7</v>
      </c>
    </row>
    <row r="113" spans="16:19" ht="14.4" x14ac:dyDescent="0.3">
      <c r="P113" t="s">
        <v>138</v>
      </c>
      <c r="Q113" t="s">
        <v>117</v>
      </c>
      <c r="R113" t="s">
        <v>433</v>
      </c>
      <c r="S113">
        <v>8</v>
      </c>
    </row>
    <row r="114" spans="16:19" ht="14.4" x14ac:dyDescent="0.3">
      <c r="P114" t="s">
        <v>138</v>
      </c>
      <c r="Q114" t="s">
        <v>136</v>
      </c>
      <c r="R114" t="s">
        <v>434</v>
      </c>
      <c r="S114">
        <v>9</v>
      </c>
    </row>
    <row r="115" spans="16:19" ht="14.4" x14ac:dyDescent="0.3">
      <c r="P115" t="s">
        <v>139</v>
      </c>
      <c r="Q115" t="s">
        <v>111</v>
      </c>
      <c r="R115" t="s">
        <v>239</v>
      </c>
      <c r="S115">
        <v>146</v>
      </c>
    </row>
    <row r="116" spans="16:19" ht="14.4" x14ac:dyDescent="0.3">
      <c r="P116" t="s">
        <v>134</v>
      </c>
      <c r="Q116" t="s">
        <v>130</v>
      </c>
      <c r="R116" t="s">
        <v>252</v>
      </c>
      <c r="S116">
        <v>92</v>
      </c>
    </row>
    <row r="117" spans="16:19" ht="14.4" x14ac:dyDescent="0.3">
      <c r="P117" t="s">
        <v>134</v>
      </c>
      <c r="Q117" t="s">
        <v>131</v>
      </c>
      <c r="R117" t="s">
        <v>210</v>
      </c>
      <c r="S117">
        <v>92</v>
      </c>
    </row>
    <row r="118" spans="16:19" ht="14.4" x14ac:dyDescent="0.3">
      <c r="P118" t="s">
        <v>133</v>
      </c>
      <c r="Q118" t="s">
        <v>128</v>
      </c>
      <c r="R118" t="s">
        <v>253</v>
      </c>
      <c r="S118">
        <v>105</v>
      </c>
    </row>
    <row r="119" spans="16:19" ht="14.4" x14ac:dyDescent="0.3">
      <c r="P119" t="s">
        <v>133</v>
      </c>
      <c r="Q119" t="s">
        <v>126</v>
      </c>
      <c r="R119" t="s">
        <v>254</v>
      </c>
      <c r="S119">
        <v>107</v>
      </c>
    </row>
    <row r="138" spans="16:19" ht="14.4" x14ac:dyDescent="0.3">
      <c r="P138"/>
      <c r="Q138"/>
      <c r="R138"/>
      <c r="S138"/>
    </row>
    <row r="139" spans="16:19" ht="14.4" x14ac:dyDescent="0.3">
      <c r="P139"/>
      <c r="Q139"/>
      <c r="R139"/>
      <c r="S139"/>
    </row>
    <row r="140" spans="16:19" ht="14.4" x14ac:dyDescent="0.3">
      <c r="P140"/>
      <c r="Q140"/>
      <c r="R140"/>
      <c r="S140"/>
    </row>
    <row r="141" spans="16:19" ht="14.4" x14ac:dyDescent="0.3">
      <c r="P141"/>
      <c r="Q141"/>
      <c r="R141"/>
      <c r="S141"/>
    </row>
    <row r="142" spans="16:19" ht="14.4" x14ac:dyDescent="0.3">
      <c r="P142"/>
      <c r="Q142"/>
      <c r="R142"/>
      <c r="S142"/>
    </row>
    <row r="143" spans="16:19" ht="14.4" x14ac:dyDescent="0.3">
      <c r="P143"/>
      <c r="Q143"/>
      <c r="R143"/>
      <c r="S143"/>
    </row>
    <row r="144" spans="16:19" ht="14.4" x14ac:dyDescent="0.3">
      <c r="P144"/>
      <c r="Q144"/>
      <c r="R144"/>
      <c r="S144"/>
    </row>
    <row r="145" spans="16:19" ht="14.4" x14ac:dyDescent="0.3">
      <c r="P145"/>
      <c r="Q145"/>
      <c r="R145"/>
      <c r="S145"/>
    </row>
    <row r="146" spans="16:19" ht="14.4" x14ac:dyDescent="0.3">
      <c r="P146"/>
      <c r="Q146"/>
      <c r="R146"/>
      <c r="S146"/>
    </row>
    <row r="147" spans="16:19" ht="14.4" x14ac:dyDescent="0.3">
      <c r="P147"/>
      <c r="Q147"/>
      <c r="R147"/>
      <c r="S147"/>
    </row>
    <row r="148" spans="16:19" ht="14.4" x14ac:dyDescent="0.3">
      <c r="P148"/>
      <c r="Q148"/>
      <c r="R148"/>
      <c r="S148"/>
    </row>
    <row r="149" spans="16:19" ht="14.4" x14ac:dyDescent="0.3">
      <c r="P149"/>
      <c r="Q149"/>
      <c r="R149"/>
      <c r="S149"/>
    </row>
    <row r="150" spans="16:19" ht="14.4" x14ac:dyDescent="0.3">
      <c r="P150"/>
      <c r="Q150"/>
      <c r="R150"/>
      <c r="S150"/>
    </row>
    <row r="151" spans="16:19" ht="14.4" x14ac:dyDescent="0.3">
      <c r="P151"/>
      <c r="Q151"/>
      <c r="R151"/>
      <c r="S151"/>
    </row>
    <row r="152" spans="16:19" ht="14.4" x14ac:dyDescent="0.3">
      <c r="P152"/>
      <c r="Q152"/>
      <c r="R152"/>
      <c r="S152"/>
    </row>
    <row r="153" spans="16:19" ht="14.4" x14ac:dyDescent="0.3">
      <c r="P153"/>
      <c r="Q153"/>
      <c r="R153"/>
      <c r="S153"/>
    </row>
    <row r="154" spans="16:19" ht="14.4" x14ac:dyDescent="0.3">
      <c r="P154"/>
      <c r="Q154"/>
      <c r="R154"/>
      <c r="S154"/>
    </row>
    <row r="155" spans="16:19" ht="14.4" x14ac:dyDescent="0.3">
      <c r="P155"/>
      <c r="Q155"/>
      <c r="R155"/>
      <c r="S155"/>
    </row>
    <row r="156" spans="16:19" ht="14.4" x14ac:dyDescent="0.3">
      <c r="P156"/>
      <c r="Q156"/>
      <c r="R156"/>
      <c r="S156"/>
    </row>
    <row r="157" spans="16:19" ht="14.4" x14ac:dyDescent="0.3">
      <c r="P157"/>
      <c r="Q157"/>
      <c r="R157"/>
      <c r="S157"/>
    </row>
    <row r="158" spans="16:19" ht="14.4" x14ac:dyDescent="0.3">
      <c r="P158"/>
      <c r="Q158"/>
      <c r="R158"/>
      <c r="S158"/>
    </row>
    <row r="159" spans="16:19" ht="14.4" x14ac:dyDescent="0.3">
      <c r="P159"/>
      <c r="Q159"/>
      <c r="R159"/>
      <c r="S159"/>
    </row>
    <row r="160" spans="16:19" ht="14.4" x14ac:dyDescent="0.3">
      <c r="P160"/>
      <c r="Q160"/>
      <c r="R160"/>
      <c r="S160"/>
    </row>
    <row r="161" spans="16:19" ht="14.4" x14ac:dyDescent="0.3">
      <c r="P161"/>
      <c r="Q161"/>
      <c r="R161"/>
      <c r="S161"/>
    </row>
    <row r="162" spans="16:19" ht="14.4" x14ac:dyDescent="0.3">
      <c r="P162"/>
      <c r="Q162"/>
      <c r="R162"/>
      <c r="S162"/>
    </row>
    <row r="163" spans="16:19" ht="14.4" x14ac:dyDescent="0.3">
      <c r="P163"/>
      <c r="Q163"/>
      <c r="R163"/>
      <c r="S163"/>
    </row>
    <row r="164" spans="16:19" ht="14.4" x14ac:dyDescent="0.3">
      <c r="P164"/>
      <c r="Q164"/>
      <c r="R164"/>
      <c r="S164"/>
    </row>
    <row r="165" spans="16:19" ht="14.4" x14ac:dyDescent="0.3">
      <c r="P165"/>
      <c r="Q165"/>
      <c r="R165"/>
      <c r="S165"/>
    </row>
    <row r="166" spans="16:19" ht="14.4" x14ac:dyDescent="0.3">
      <c r="P166"/>
      <c r="Q166"/>
      <c r="R166"/>
      <c r="S166"/>
    </row>
    <row r="167" spans="16:19" ht="14.4" x14ac:dyDescent="0.3">
      <c r="P167"/>
      <c r="Q167"/>
      <c r="R167"/>
      <c r="S167"/>
    </row>
    <row r="168" spans="16:19" ht="14.4" x14ac:dyDescent="0.3">
      <c r="P168"/>
      <c r="Q168"/>
      <c r="R168"/>
      <c r="S168"/>
    </row>
    <row r="169" spans="16:19" ht="14.4" x14ac:dyDescent="0.3">
      <c r="P169"/>
      <c r="Q169"/>
      <c r="R169"/>
      <c r="S169"/>
    </row>
    <row r="170" spans="16:19" ht="14.4" x14ac:dyDescent="0.3">
      <c r="P170"/>
      <c r="Q170"/>
      <c r="R170"/>
      <c r="S170"/>
    </row>
    <row r="171" spans="16:19" ht="14.4" x14ac:dyDescent="0.3">
      <c r="P171"/>
      <c r="Q171"/>
      <c r="R171"/>
      <c r="S171"/>
    </row>
    <row r="172" spans="16:19" ht="14.4" x14ac:dyDescent="0.3">
      <c r="P172"/>
      <c r="Q172"/>
      <c r="R172"/>
      <c r="S172"/>
    </row>
    <row r="173" spans="16:19" ht="14.4" x14ac:dyDescent="0.3">
      <c r="P173"/>
      <c r="Q173"/>
      <c r="R173"/>
      <c r="S173"/>
    </row>
    <row r="174" spans="16:19" ht="14.4" x14ac:dyDescent="0.3">
      <c r="P174"/>
      <c r="Q174"/>
      <c r="R174"/>
      <c r="S174"/>
    </row>
    <row r="175" spans="16:19" ht="14.4" x14ac:dyDescent="0.3">
      <c r="P175"/>
      <c r="Q175"/>
      <c r="R175"/>
      <c r="S175"/>
    </row>
    <row r="176" spans="16:19" ht="14.4" x14ac:dyDescent="0.3">
      <c r="P176"/>
      <c r="Q176"/>
      <c r="R176"/>
      <c r="S176"/>
    </row>
    <row r="177" spans="16:19" ht="14.4" x14ac:dyDescent="0.3">
      <c r="P177"/>
      <c r="Q177"/>
      <c r="R177"/>
      <c r="S177"/>
    </row>
    <row r="178" spans="16:19" ht="14.4" x14ac:dyDescent="0.3">
      <c r="P178"/>
      <c r="Q178"/>
      <c r="R178"/>
      <c r="S178"/>
    </row>
    <row r="179" spans="16:19" ht="14.4" x14ac:dyDescent="0.3">
      <c r="P179"/>
      <c r="Q179"/>
      <c r="R179"/>
      <c r="S179"/>
    </row>
    <row r="180" spans="16:19" ht="14.4" x14ac:dyDescent="0.3">
      <c r="P180"/>
      <c r="Q180"/>
      <c r="R180"/>
      <c r="S180"/>
    </row>
    <row r="181" spans="16:19" ht="14.4" x14ac:dyDescent="0.3">
      <c r="P181"/>
      <c r="Q181"/>
      <c r="R181"/>
      <c r="S181"/>
    </row>
    <row r="182" spans="16:19" ht="14.4" x14ac:dyDescent="0.3">
      <c r="P182"/>
      <c r="Q182"/>
      <c r="R182"/>
      <c r="S182"/>
    </row>
    <row r="183" spans="16:19" ht="14.4" x14ac:dyDescent="0.3">
      <c r="P183"/>
      <c r="Q183"/>
      <c r="R183"/>
      <c r="S183"/>
    </row>
    <row r="184" spans="16:19" ht="14.4" x14ac:dyDescent="0.3">
      <c r="P184"/>
      <c r="Q184"/>
      <c r="R184"/>
      <c r="S184"/>
    </row>
    <row r="185" spans="16:19" ht="14.4" x14ac:dyDescent="0.3">
      <c r="P185"/>
      <c r="Q185"/>
      <c r="R185"/>
      <c r="S185"/>
    </row>
    <row r="186" spans="16:19" ht="14.4" x14ac:dyDescent="0.3">
      <c r="P186"/>
      <c r="Q186"/>
      <c r="R186"/>
      <c r="S186"/>
    </row>
    <row r="187" spans="16:19" ht="14.4" x14ac:dyDescent="0.3">
      <c r="P187"/>
      <c r="Q187"/>
      <c r="R187"/>
      <c r="S187"/>
    </row>
    <row r="188" spans="16:19" ht="14.4" x14ac:dyDescent="0.3">
      <c r="P188"/>
      <c r="Q188"/>
      <c r="R188"/>
      <c r="S188"/>
    </row>
    <row r="189" spans="16:19" ht="14.4" x14ac:dyDescent="0.3">
      <c r="P189"/>
      <c r="Q189"/>
      <c r="R189"/>
      <c r="S189"/>
    </row>
    <row r="190" spans="16:19" ht="14.4" x14ac:dyDescent="0.3">
      <c r="P190"/>
      <c r="Q190"/>
      <c r="R190"/>
      <c r="S190"/>
    </row>
    <row r="191" spans="16:19" ht="14.4" x14ac:dyDescent="0.3">
      <c r="P191"/>
      <c r="Q191"/>
      <c r="R191"/>
      <c r="S191"/>
    </row>
    <row r="192" spans="16:19" ht="14.4" x14ac:dyDescent="0.3">
      <c r="P192"/>
      <c r="Q192"/>
      <c r="R192"/>
      <c r="S192"/>
    </row>
    <row r="193" spans="16:19" ht="14.4" x14ac:dyDescent="0.3">
      <c r="P193"/>
      <c r="Q193"/>
      <c r="R193"/>
      <c r="S193"/>
    </row>
    <row r="194" spans="16:19" ht="14.4" x14ac:dyDescent="0.3">
      <c r="P194"/>
      <c r="Q194"/>
      <c r="R194"/>
      <c r="S194"/>
    </row>
    <row r="195" spans="16:19" ht="14.4" x14ac:dyDescent="0.3">
      <c r="P195"/>
      <c r="Q195"/>
      <c r="R195"/>
      <c r="S195"/>
    </row>
    <row r="196" spans="16:19" ht="14.4" x14ac:dyDescent="0.3">
      <c r="P196"/>
      <c r="Q196"/>
      <c r="R196"/>
      <c r="S196"/>
    </row>
    <row r="197" spans="16:19" ht="14.4" x14ac:dyDescent="0.3">
      <c r="P197"/>
      <c r="Q197"/>
      <c r="R197"/>
      <c r="S197"/>
    </row>
    <row r="198" spans="16:19" ht="14.4" x14ac:dyDescent="0.3">
      <c r="P198"/>
      <c r="Q198"/>
      <c r="R198"/>
      <c r="S198"/>
    </row>
    <row r="199" spans="16:19" ht="14.4" x14ac:dyDescent="0.3">
      <c r="P199"/>
      <c r="Q199"/>
      <c r="R199"/>
      <c r="S199"/>
    </row>
    <row r="200" spans="16:19" ht="14.4" x14ac:dyDescent="0.3">
      <c r="P200"/>
      <c r="Q200"/>
      <c r="R200"/>
      <c r="S200"/>
    </row>
    <row r="201" spans="16:19" ht="14.4" x14ac:dyDescent="0.3">
      <c r="P201"/>
      <c r="Q201"/>
      <c r="R201"/>
      <c r="S201"/>
    </row>
    <row r="202" spans="16:19" ht="14.4" x14ac:dyDescent="0.3">
      <c r="P202"/>
      <c r="Q202"/>
      <c r="R202"/>
      <c r="S202"/>
    </row>
    <row r="203" spans="16:19" ht="14.4" x14ac:dyDescent="0.3">
      <c r="P203"/>
      <c r="Q203"/>
      <c r="R203"/>
      <c r="S203"/>
    </row>
    <row r="204" spans="16:19" ht="14.4" x14ac:dyDescent="0.3">
      <c r="P204"/>
      <c r="Q204"/>
      <c r="R204"/>
      <c r="S204"/>
    </row>
    <row r="205" spans="16:19" ht="14.4" x14ac:dyDescent="0.3">
      <c r="P205"/>
      <c r="Q205"/>
      <c r="R205"/>
      <c r="S205"/>
    </row>
    <row r="206" spans="16:19" ht="14.4" x14ac:dyDescent="0.3">
      <c r="P206"/>
      <c r="Q206"/>
      <c r="R206"/>
      <c r="S206"/>
    </row>
    <row r="207" spans="16:19" ht="14.4" x14ac:dyDescent="0.3">
      <c r="P207"/>
      <c r="Q207"/>
      <c r="R207"/>
      <c r="S207"/>
    </row>
    <row r="208" spans="16:19" ht="14.4" x14ac:dyDescent="0.3">
      <c r="P208"/>
      <c r="Q208"/>
      <c r="R208"/>
      <c r="S208"/>
    </row>
    <row r="209" spans="16:19" ht="14.4" x14ac:dyDescent="0.3">
      <c r="P209"/>
      <c r="Q209"/>
      <c r="R209"/>
      <c r="S209"/>
    </row>
    <row r="210" spans="16:19" ht="14.4" x14ac:dyDescent="0.3">
      <c r="P210"/>
      <c r="Q210"/>
      <c r="R210"/>
      <c r="S210"/>
    </row>
    <row r="211" spans="16:19" ht="14.4" x14ac:dyDescent="0.3">
      <c r="P211"/>
      <c r="Q211"/>
      <c r="R211"/>
      <c r="S211"/>
    </row>
    <row r="212" spans="16:19" ht="14.4" x14ac:dyDescent="0.3">
      <c r="P212"/>
      <c r="Q212"/>
      <c r="R212"/>
      <c r="S212"/>
    </row>
    <row r="213" spans="16:19" ht="14.4" x14ac:dyDescent="0.3">
      <c r="P213"/>
      <c r="Q213"/>
      <c r="R213"/>
      <c r="S213"/>
    </row>
    <row r="214" spans="16:19" ht="14.4" x14ac:dyDescent="0.3">
      <c r="P214"/>
      <c r="Q214"/>
      <c r="R214"/>
      <c r="S214"/>
    </row>
    <row r="215" spans="16:19" ht="14.4" x14ac:dyDescent="0.3">
      <c r="P215"/>
      <c r="Q215"/>
      <c r="R215"/>
      <c r="S215"/>
    </row>
    <row r="216" spans="16:19" ht="14.4" x14ac:dyDescent="0.3">
      <c r="P216"/>
      <c r="Q216"/>
      <c r="R216"/>
      <c r="S216"/>
    </row>
    <row r="217" spans="16:19" ht="14.4" x14ac:dyDescent="0.3">
      <c r="P217"/>
      <c r="Q217"/>
      <c r="R217"/>
      <c r="S217"/>
    </row>
    <row r="218" spans="16:19" ht="14.4" x14ac:dyDescent="0.3">
      <c r="P218"/>
      <c r="Q218"/>
      <c r="R218"/>
      <c r="S218"/>
    </row>
    <row r="219" spans="16:19" ht="14.4" x14ac:dyDescent="0.3">
      <c r="P219"/>
      <c r="Q219"/>
      <c r="R219"/>
      <c r="S219"/>
    </row>
    <row r="220" spans="16:19" ht="14.4" x14ac:dyDescent="0.3">
      <c r="P220"/>
      <c r="Q220"/>
      <c r="R220"/>
      <c r="S220"/>
    </row>
    <row r="221" spans="16:19" ht="14.4" x14ac:dyDescent="0.3">
      <c r="P221"/>
      <c r="Q221"/>
      <c r="R221"/>
      <c r="S221"/>
    </row>
    <row r="222" spans="16:19" ht="14.4" x14ac:dyDescent="0.3">
      <c r="P222"/>
      <c r="Q222"/>
      <c r="R222"/>
      <c r="S222"/>
    </row>
    <row r="223" spans="16:19" ht="14.4" x14ac:dyDescent="0.3">
      <c r="P223"/>
      <c r="Q223"/>
      <c r="R223"/>
      <c r="S223"/>
    </row>
    <row r="224" spans="16:19" ht="14.4" x14ac:dyDescent="0.3">
      <c r="P224"/>
      <c r="Q224"/>
      <c r="R224"/>
      <c r="S224"/>
    </row>
    <row r="225" spans="16:19" ht="14.4" x14ac:dyDescent="0.3">
      <c r="P225"/>
      <c r="Q225"/>
      <c r="R225"/>
      <c r="S225"/>
    </row>
    <row r="226" spans="16:19" ht="14.4" x14ac:dyDescent="0.3">
      <c r="P226"/>
      <c r="Q226"/>
      <c r="R226"/>
      <c r="S226"/>
    </row>
    <row r="227" spans="16:19" ht="14.4" x14ac:dyDescent="0.3">
      <c r="P227"/>
      <c r="Q227"/>
      <c r="R227"/>
      <c r="S227"/>
    </row>
    <row r="228" spans="16:19" ht="14.4" x14ac:dyDescent="0.3">
      <c r="P228"/>
      <c r="Q228"/>
      <c r="R228"/>
      <c r="S228"/>
    </row>
    <row r="229" spans="16:19" ht="14.4" x14ac:dyDescent="0.3">
      <c r="P229"/>
      <c r="Q229"/>
      <c r="R229"/>
      <c r="S229"/>
    </row>
    <row r="230" spans="16:19" ht="14.4" x14ac:dyDescent="0.3">
      <c r="P230"/>
      <c r="Q230"/>
      <c r="R230"/>
      <c r="S230"/>
    </row>
    <row r="231" spans="16:19" ht="14.4" x14ac:dyDescent="0.3">
      <c r="P231"/>
      <c r="Q231"/>
      <c r="R231"/>
      <c r="S231"/>
    </row>
    <row r="232" spans="16:19" ht="14.4" x14ac:dyDescent="0.3">
      <c r="P232"/>
      <c r="Q232"/>
      <c r="R232"/>
      <c r="S232"/>
    </row>
    <row r="233" spans="16:19" ht="14.4" x14ac:dyDescent="0.3">
      <c r="P233"/>
      <c r="Q233"/>
      <c r="R233"/>
      <c r="S233"/>
    </row>
    <row r="234" spans="16:19" ht="14.4" x14ac:dyDescent="0.3">
      <c r="P234"/>
      <c r="Q234"/>
      <c r="R234"/>
      <c r="S234"/>
    </row>
    <row r="235" spans="16:19" ht="14.4" x14ac:dyDescent="0.3">
      <c r="P235"/>
      <c r="Q235"/>
      <c r="R235"/>
      <c r="S235"/>
    </row>
    <row r="236" spans="16:19" ht="14.4" x14ac:dyDescent="0.3">
      <c r="P236"/>
      <c r="Q236"/>
      <c r="R236"/>
      <c r="S236"/>
    </row>
    <row r="237" spans="16:19" ht="14.4" x14ac:dyDescent="0.3">
      <c r="P237"/>
      <c r="Q237"/>
      <c r="R237"/>
      <c r="S237"/>
    </row>
    <row r="238" spans="16:19" ht="14.4" x14ac:dyDescent="0.3">
      <c r="P238"/>
      <c r="Q238"/>
      <c r="R238"/>
      <c r="S238"/>
    </row>
    <row r="239" spans="16:19" ht="14.4" x14ac:dyDescent="0.3">
      <c r="P239"/>
      <c r="Q239"/>
      <c r="R239"/>
      <c r="S239"/>
    </row>
    <row r="240" spans="16:19" ht="14.4" x14ac:dyDescent="0.3">
      <c r="P240"/>
      <c r="Q240"/>
      <c r="R240"/>
      <c r="S240"/>
    </row>
    <row r="241" spans="16:19" ht="14.4" x14ac:dyDescent="0.3">
      <c r="P241"/>
      <c r="Q241"/>
      <c r="R241"/>
      <c r="S241"/>
    </row>
    <row r="242" spans="16:19" ht="14.4" x14ac:dyDescent="0.3">
      <c r="P242"/>
      <c r="Q242"/>
      <c r="R242"/>
      <c r="S242"/>
    </row>
    <row r="243" spans="16:19" ht="14.4" x14ac:dyDescent="0.3">
      <c r="P243"/>
      <c r="Q243"/>
      <c r="R243"/>
      <c r="S243"/>
    </row>
    <row r="244" spans="16:19" ht="14.4" x14ac:dyDescent="0.3">
      <c r="P244"/>
      <c r="Q244"/>
      <c r="R244"/>
      <c r="S244"/>
    </row>
    <row r="245" spans="16:19" ht="14.4" x14ac:dyDescent="0.3">
      <c r="P245"/>
      <c r="Q245"/>
      <c r="R245"/>
      <c r="S245"/>
    </row>
    <row r="246" spans="16:19" ht="14.4" x14ac:dyDescent="0.3">
      <c r="P246"/>
      <c r="Q246"/>
      <c r="R246"/>
      <c r="S246"/>
    </row>
    <row r="247" spans="16:19" ht="14.4" x14ac:dyDescent="0.3">
      <c r="P247"/>
      <c r="Q247"/>
      <c r="R247"/>
      <c r="S247"/>
    </row>
    <row r="248" spans="16:19" ht="14.4" x14ac:dyDescent="0.3">
      <c r="P248"/>
      <c r="Q248"/>
      <c r="R248"/>
      <c r="S248"/>
    </row>
    <row r="249" spans="16:19" ht="14.4" x14ac:dyDescent="0.3">
      <c r="P249"/>
      <c r="Q249"/>
      <c r="R249"/>
      <c r="S249"/>
    </row>
    <row r="250" spans="16:19" ht="14.4" x14ac:dyDescent="0.3">
      <c r="P250"/>
      <c r="Q250"/>
      <c r="R250"/>
      <c r="S250"/>
    </row>
    <row r="251" spans="16:19" ht="14.4" x14ac:dyDescent="0.3">
      <c r="P251"/>
      <c r="Q251"/>
      <c r="R251"/>
      <c r="S251"/>
    </row>
    <row r="252" spans="16:19" ht="14.4" x14ac:dyDescent="0.3">
      <c r="P252"/>
      <c r="Q252"/>
      <c r="R252"/>
      <c r="S252"/>
    </row>
    <row r="253" spans="16:19" ht="14.4" x14ac:dyDescent="0.3">
      <c r="P253"/>
      <c r="Q253"/>
      <c r="R253"/>
      <c r="S253"/>
    </row>
    <row r="254" spans="16:19" ht="14.4" x14ac:dyDescent="0.3">
      <c r="P254"/>
      <c r="Q254"/>
      <c r="R254"/>
      <c r="S254"/>
    </row>
    <row r="255" spans="16:19" ht="14.4" x14ac:dyDescent="0.3">
      <c r="P255"/>
      <c r="Q255"/>
      <c r="R255"/>
      <c r="S255"/>
    </row>
    <row r="256" spans="16:19" ht="14.4" x14ac:dyDescent="0.3">
      <c r="P256"/>
      <c r="Q256"/>
      <c r="R256"/>
      <c r="S256"/>
    </row>
    <row r="257" spans="16:19" ht="14.4" x14ac:dyDescent="0.3">
      <c r="P257"/>
      <c r="Q257"/>
      <c r="R257"/>
      <c r="S257"/>
    </row>
    <row r="258" spans="16:19" ht="14.4" x14ac:dyDescent="0.3">
      <c r="P258"/>
      <c r="Q258"/>
      <c r="R258"/>
      <c r="S258"/>
    </row>
    <row r="259" spans="16:19" ht="14.4" x14ac:dyDescent="0.3">
      <c r="P259"/>
      <c r="Q259"/>
      <c r="R259"/>
      <c r="S259"/>
    </row>
    <row r="260" spans="16:19" ht="14.4" x14ac:dyDescent="0.3">
      <c r="P260"/>
      <c r="Q260"/>
      <c r="R260"/>
      <c r="S260"/>
    </row>
    <row r="261" spans="16:19" ht="14.4" x14ac:dyDescent="0.3">
      <c r="P261"/>
      <c r="Q261"/>
      <c r="R261"/>
      <c r="S261"/>
    </row>
    <row r="262" spans="16:19" ht="14.4" x14ac:dyDescent="0.3">
      <c r="P262"/>
      <c r="Q262"/>
      <c r="R262"/>
      <c r="S262"/>
    </row>
    <row r="263" spans="16:19" ht="14.4" x14ac:dyDescent="0.3">
      <c r="P263"/>
      <c r="Q263"/>
      <c r="R263"/>
      <c r="S263"/>
    </row>
    <row r="264" spans="16:19" ht="14.4" x14ac:dyDescent="0.3">
      <c r="P264"/>
      <c r="Q264"/>
      <c r="R264"/>
      <c r="S264"/>
    </row>
    <row r="265" spans="16:19" ht="14.4" x14ac:dyDescent="0.3">
      <c r="P265"/>
      <c r="Q265"/>
      <c r="R265"/>
      <c r="S265"/>
    </row>
    <row r="266" spans="16:19" ht="14.4" x14ac:dyDescent="0.3">
      <c r="P266"/>
      <c r="Q266"/>
      <c r="R266"/>
      <c r="S266"/>
    </row>
    <row r="267" spans="16:19" ht="14.4" x14ac:dyDescent="0.3">
      <c r="P267"/>
      <c r="Q267"/>
      <c r="R267"/>
      <c r="S267"/>
    </row>
    <row r="268" spans="16:19" ht="14.4" x14ac:dyDescent="0.3">
      <c r="P268"/>
      <c r="Q268"/>
      <c r="R268"/>
      <c r="S268"/>
    </row>
    <row r="269" spans="16:19" ht="14.4" x14ac:dyDescent="0.3">
      <c r="P269"/>
      <c r="Q269"/>
      <c r="R269"/>
      <c r="S269"/>
    </row>
    <row r="270" spans="16:19" ht="14.4" x14ac:dyDescent="0.3">
      <c r="P270"/>
      <c r="Q270"/>
      <c r="R270"/>
      <c r="S270"/>
    </row>
    <row r="271" spans="16:19" ht="14.4" x14ac:dyDescent="0.3">
      <c r="P271"/>
      <c r="Q271"/>
      <c r="R271"/>
      <c r="S271"/>
    </row>
    <row r="272" spans="16:19" ht="14.4" x14ac:dyDescent="0.3">
      <c r="P272"/>
      <c r="Q272"/>
      <c r="R272"/>
      <c r="S272"/>
    </row>
    <row r="273" spans="16:19" ht="14.4" x14ac:dyDescent="0.3">
      <c r="P273"/>
      <c r="Q273"/>
      <c r="R273"/>
      <c r="S273"/>
    </row>
    <row r="274" spans="16:19" ht="14.4" x14ac:dyDescent="0.3">
      <c r="P274"/>
      <c r="Q274"/>
      <c r="R274"/>
      <c r="S274"/>
    </row>
    <row r="275" spans="16:19" ht="14.4" x14ac:dyDescent="0.3">
      <c r="P275"/>
      <c r="Q275"/>
      <c r="R275"/>
      <c r="S275"/>
    </row>
    <row r="276" spans="16:19" ht="14.4" x14ac:dyDescent="0.3">
      <c r="P276"/>
      <c r="Q276"/>
      <c r="R276"/>
      <c r="S276"/>
    </row>
    <row r="277" spans="16:19" ht="14.4" x14ac:dyDescent="0.3">
      <c r="P277"/>
      <c r="Q277"/>
      <c r="R277"/>
      <c r="S277"/>
    </row>
    <row r="278" spans="16:19" ht="14.4" x14ac:dyDescent="0.3">
      <c r="P278"/>
      <c r="Q278"/>
      <c r="R278"/>
      <c r="S278"/>
    </row>
    <row r="279" spans="16:19" ht="14.4" x14ac:dyDescent="0.3">
      <c r="P279"/>
      <c r="Q279"/>
      <c r="R279"/>
      <c r="S279"/>
    </row>
    <row r="280" spans="16:19" ht="14.4" x14ac:dyDescent="0.3">
      <c r="P280"/>
      <c r="Q280"/>
      <c r="R280"/>
      <c r="S280"/>
    </row>
    <row r="281" spans="16:19" ht="14.4" x14ac:dyDescent="0.3">
      <c r="P281"/>
      <c r="Q281"/>
      <c r="R281"/>
      <c r="S281"/>
    </row>
    <row r="282" spans="16:19" ht="14.4" x14ac:dyDescent="0.3">
      <c r="P282"/>
      <c r="Q282"/>
      <c r="R282"/>
      <c r="S282"/>
    </row>
    <row r="283" spans="16:19" ht="14.4" x14ac:dyDescent="0.3">
      <c r="P283"/>
      <c r="Q283"/>
      <c r="R283"/>
      <c r="S283"/>
    </row>
    <row r="284" spans="16:19" ht="14.4" x14ac:dyDescent="0.3">
      <c r="P284"/>
      <c r="Q284"/>
      <c r="R284"/>
      <c r="S284"/>
    </row>
    <row r="285" spans="16:19" ht="14.4" x14ac:dyDescent="0.3">
      <c r="P285"/>
      <c r="Q285"/>
      <c r="R285"/>
      <c r="S285"/>
    </row>
    <row r="286" spans="16:19" ht="14.4" x14ac:dyDescent="0.3">
      <c r="P286"/>
      <c r="Q286"/>
      <c r="R286"/>
      <c r="S286"/>
    </row>
    <row r="287" spans="16:19" ht="14.4" x14ac:dyDescent="0.3">
      <c r="P287"/>
      <c r="Q287"/>
      <c r="R287"/>
      <c r="S287"/>
    </row>
    <row r="288" spans="16:19" ht="14.4" x14ac:dyDescent="0.3">
      <c r="P288"/>
      <c r="Q288"/>
      <c r="R288"/>
      <c r="S288"/>
    </row>
    <row r="289" spans="16:19" ht="14.4" x14ac:dyDescent="0.3">
      <c r="P289"/>
      <c r="Q289"/>
      <c r="R289"/>
      <c r="S289"/>
    </row>
    <row r="290" spans="16:19" ht="14.4" x14ac:dyDescent="0.3">
      <c r="P290"/>
      <c r="Q290"/>
      <c r="R290"/>
      <c r="S290"/>
    </row>
    <row r="291" spans="16:19" ht="14.4" x14ac:dyDescent="0.3">
      <c r="P291"/>
      <c r="Q291"/>
      <c r="R291"/>
      <c r="S291"/>
    </row>
    <row r="292" spans="16:19" ht="14.4" x14ac:dyDescent="0.3">
      <c r="P292"/>
      <c r="Q292"/>
      <c r="R292"/>
      <c r="S292"/>
    </row>
    <row r="293" spans="16:19" ht="14.4" x14ac:dyDescent="0.3">
      <c r="P293"/>
      <c r="Q293"/>
      <c r="R293"/>
      <c r="S293"/>
    </row>
    <row r="294" spans="16:19" ht="14.4" x14ac:dyDescent="0.3">
      <c r="P294"/>
      <c r="Q294"/>
      <c r="R294"/>
      <c r="S294"/>
    </row>
    <row r="295" spans="16:19" ht="14.4" x14ac:dyDescent="0.3">
      <c r="P295"/>
      <c r="Q295"/>
      <c r="R295"/>
      <c r="S295"/>
    </row>
    <row r="296" spans="16:19" ht="14.4" x14ac:dyDescent="0.3">
      <c r="P296"/>
      <c r="Q296"/>
      <c r="R296"/>
      <c r="S296"/>
    </row>
    <row r="297" spans="16:19" ht="14.4" x14ac:dyDescent="0.3">
      <c r="P297"/>
      <c r="Q297"/>
      <c r="R297"/>
      <c r="S297"/>
    </row>
    <row r="298" spans="16:19" ht="14.4" x14ac:dyDescent="0.3">
      <c r="P298"/>
      <c r="Q298"/>
      <c r="R298"/>
      <c r="S298"/>
    </row>
    <row r="299" spans="16:19" ht="14.4" x14ac:dyDescent="0.3">
      <c r="P299"/>
      <c r="Q299"/>
      <c r="R299"/>
      <c r="S299"/>
    </row>
    <row r="300" spans="16:19" ht="14.4" x14ac:dyDescent="0.3">
      <c r="P300"/>
      <c r="Q300"/>
      <c r="R300"/>
      <c r="S300"/>
    </row>
    <row r="301" spans="16:19" ht="14.4" x14ac:dyDescent="0.3">
      <c r="P301"/>
      <c r="Q301"/>
      <c r="R301"/>
      <c r="S301"/>
    </row>
    <row r="302" spans="16:19" ht="14.4" x14ac:dyDescent="0.3">
      <c r="P302"/>
      <c r="Q302"/>
      <c r="R302"/>
      <c r="S302"/>
    </row>
    <row r="303" spans="16:19" ht="14.4" x14ac:dyDescent="0.3">
      <c r="P303"/>
      <c r="Q303"/>
      <c r="R303"/>
      <c r="S303"/>
    </row>
    <row r="304" spans="16:19" ht="14.4" x14ac:dyDescent="0.3">
      <c r="P304"/>
      <c r="Q304"/>
      <c r="R304"/>
      <c r="S304"/>
    </row>
    <row r="305" spans="16:19" ht="14.4" x14ac:dyDescent="0.3">
      <c r="P305"/>
      <c r="Q305"/>
      <c r="R305"/>
      <c r="S305"/>
    </row>
    <row r="306" spans="16:19" ht="14.4" x14ac:dyDescent="0.3">
      <c r="P306"/>
      <c r="Q306"/>
      <c r="R306"/>
      <c r="S306"/>
    </row>
    <row r="307" spans="16:19" ht="14.4" x14ac:dyDescent="0.3">
      <c r="P307"/>
      <c r="Q307"/>
      <c r="R307"/>
      <c r="S307"/>
    </row>
    <row r="308" spans="16:19" ht="14.4" x14ac:dyDescent="0.3">
      <c r="P308"/>
      <c r="Q308"/>
      <c r="R308"/>
      <c r="S308"/>
    </row>
    <row r="309" spans="16:19" ht="14.4" x14ac:dyDescent="0.3">
      <c r="P309"/>
      <c r="Q309"/>
      <c r="R309"/>
      <c r="S309"/>
    </row>
    <row r="310" spans="16:19" ht="14.4" x14ac:dyDescent="0.3">
      <c r="P310"/>
      <c r="Q310"/>
      <c r="R310"/>
      <c r="S310"/>
    </row>
    <row r="311" spans="16:19" ht="14.4" x14ac:dyDescent="0.3">
      <c r="P311"/>
      <c r="Q311"/>
      <c r="R311"/>
      <c r="S311"/>
    </row>
    <row r="312" spans="16:19" ht="14.4" x14ac:dyDescent="0.3">
      <c r="P312"/>
      <c r="Q312"/>
      <c r="R312"/>
      <c r="S312"/>
    </row>
    <row r="313" spans="16:19" ht="14.4" x14ac:dyDescent="0.3">
      <c r="P313"/>
      <c r="Q313"/>
      <c r="R313"/>
      <c r="S313"/>
    </row>
    <row r="314" spans="16:19" ht="14.4" x14ac:dyDescent="0.3">
      <c r="P314"/>
      <c r="Q314"/>
      <c r="R314"/>
      <c r="S314"/>
    </row>
    <row r="315" spans="16:19" ht="14.4" x14ac:dyDescent="0.3">
      <c r="P315"/>
      <c r="Q315"/>
      <c r="R315"/>
      <c r="S315"/>
    </row>
    <row r="316" spans="16:19" ht="14.4" x14ac:dyDescent="0.3">
      <c r="P316"/>
      <c r="Q316"/>
      <c r="R316"/>
      <c r="S316"/>
    </row>
    <row r="317" spans="16:19" ht="14.4" x14ac:dyDescent="0.3">
      <c r="P317"/>
      <c r="Q317"/>
      <c r="R317"/>
      <c r="S317"/>
    </row>
    <row r="318" spans="16:19" ht="14.4" x14ac:dyDescent="0.3">
      <c r="P318"/>
      <c r="Q318"/>
      <c r="R318"/>
      <c r="S318"/>
    </row>
    <row r="319" spans="16:19" ht="14.4" x14ac:dyDescent="0.3">
      <c r="P319"/>
      <c r="Q319"/>
      <c r="R319"/>
      <c r="S319"/>
    </row>
    <row r="320" spans="16:19" ht="14.4" x14ac:dyDescent="0.3">
      <c r="P320"/>
      <c r="Q320"/>
      <c r="R320"/>
      <c r="S320"/>
    </row>
    <row r="321" spans="16:19" ht="14.4" x14ac:dyDescent="0.3">
      <c r="P321"/>
      <c r="Q321"/>
      <c r="R321"/>
      <c r="S321"/>
    </row>
    <row r="322" spans="16:19" ht="14.4" x14ac:dyDescent="0.3">
      <c r="P322"/>
      <c r="Q322"/>
      <c r="R322"/>
      <c r="S322"/>
    </row>
    <row r="323" spans="16:19" ht="14.4" x14ac:dyDescent="0.3">
      <c r="P323"/>
      <c r="Q323"/>
      <c r="R323"/>
      <c r="S323"/>
    </row>
    <row r="324" spans="16:19" ht="14.4" x14ac:dyDescent="0.3">
      <c r="P324"/>
      <c r="Q324"/>
      <c r="R324"/>
      <c r="S324"/>
    </row>
    <row r="325" spans="16:19" ht="14.4" x14ac:dyDescent="0.3">
      <c r="P325"/>
      <c r="Q325"/>
      <c r="R325"/>
      <c r="S325"/>
    </row>
    <row r="326" spans="16:19" ht="14.4" x14ac:dyDescent="0.3">
      <c r="P326"/>
      <c r="Q326"/>
      <c r="R326"/>
      <c r="S326"/>
    </row>
    <row r="327" spans="16:19" ht="14.4" x14ac:dyDescent="0.3">
      <c r="P327"/>
      <c r="Q327"/>
      <c r="R327"/>
      <c r="S327"/>
    </row>
    <row r="328" spans="16:19" ht="14.4" x14ac:dyDescent="0.3">
      <c r="P328"/>
      <c r="Q328"/>
      <c r="R328"/>
      <c r="S328"/>
    </row>
    <row r="329" spans="16:19" ht="14.4" x14ac:dyDescent="0.3">
      <c r="P329"/>
      <c r="Q329"/>
      <c r="R329"/>
      <c r="S329"/>
    </row>
    <row r="330" spans="16:19" ht="14.4" x14ac:dyDescent="0.3">
      <c r="P330"/>
      <c r="Q330"/>
      <c r="R330"/>
      <c r="S330"/>
    </row>
    <row r="331" spans="16:19" ht="14.4" x14ac:dyDescent="0.3">
      <c r="P331"/>
      <c r="Q331"/>
      <c r="R331"/>
      <c r="S331"/>
    </row>
    <row r="332" spans="16:19" ht="14.4" x14ac:dyDescent="0.3">
      <c r="P332"/>
      <c r="Q332"/>
      <c r="R332"/>
      <c r="S332"/>
    </row>
    <row r="333" spans="16:19" ht="14.4" x14ac:dyDescent="0.3">
      <c r="P333"/>
      <c r="Q333"/>
      <c r="R333"/>
      <c r="S333"/>
    </row>
    <row r="334" spans="16:19" ht="14.4" x14ac:dyDescent="0.3">
      <c r="P334"/>
      <c r="Q334"/>
      <c r="R334"/>
      <c r="S334"/>
    </row>
    <row r="335" spans="16:19" ht="14.4" x14ac:dyDescent="0.3">
      <c r="P335"/>
      <c r="Q335"/>
      <c r="R335"/>
      <c r="S335"/>
    </row>
    <row r="336" spans="16:19" ht="14.4" x14ac:dyDescent="0.3">
      <c r="P336"/>
      <c r="Q336"/>
      <c r="R336"/>
      <c r="S336"/>
    </row>
    <row r="337" spans="16:19" ht="14.4" x14ac:dyDescent="0.3">
      <c r="P337"/>
      <c r="Q337"/>
      <c r="R337"/>
      <c r="S337"/>
    </row>
    <row r="338" spans="16:19" ht="14.4" x14ac:dyDescent="0.3">
      <c r="P338"/>
      <c r="Q338"/>
      <c r="R338"/>
      <c r="S338"/>
    </row>
    <row r="339" spans="16:19" ht="14.4" x14ac:dyDescent="0.3">
      <c r="P339"/>
      <c r="Q339"/>
      <c r="R339"/>
      <c r="S339"/>
    </row>
    <row r="340" spans="16:19" ht="14.4" x14ac:dyDescent="0.3">
      <c r="P340"/>
      <c r="Q340"/>
      <c r="R340"/>
      <c r="S340"/>
    </row>
    <row r="341" spans="16:19" ht="14.4" x14ac:dyDescent="0.3">
      <c r="P341"/>
      <c r="Q341"/>
      <c r="R341"/>
      <c r="S341"/>
    </row>
    <row r="342" spans="16:19" ht="14.4" x14ac:dyDescent="0.3">
      <c r="P342"/>
      <c r="Q342"/>
      <c r="R342"/>
      <c r="S342"/>
    </row>
    <row r="343" spans="16:19" ht="14.4" x14ac:dyDescent="0.3">
      <c r="P343"/>
      <c r="Q343"/>
      <c r="R343"/>
      <c r="S343"/>
    </row>
    <row r="344" spans="16:19" ht="14.4" x14ac:dyDescent="0.3">
      <c r="P344"/>
      <c r="Q344"/>
      <c r="R344"/>
      <c r="S344"/>
    </row>
    <row r="345" spans="16:19" ht="14.4" x14ac:dyDescent="0.3">
      <c r="P345"/>
      <c r="Q345"/>
      <c r="R345"/>
      <c r="S345"/>
    </row>
    <row r="346" spans="16:19" ht="14.4" x14ac:dyDescent="0.3">
      <c r="P346"/>
      <c r="Q346"/>
      <c r="R346"/>
      <c r="S346"/>
    </row>
    <row r="347" spans="16:19" ht="14.4" x14ac:dyDescent="0.3">
      <c r="P347"/>
      <c r="Q347"/>
      <c r="R347"/>
      <c r="S347"/>
    </row>
    <row r="348" spans="16:19" ht="14.4" x14ac:dyDescent="0.3">
      <c r="P348"/>
      <c r="Q348"/>
      <c r="R348"/>
      <c r="S348"/>
    </row>
    <row r="349" spans="16:19" ht="14.4" x14ac:dyDescent="0.3">
      <c r="P349"/>
      <c r="Q349"/>
      <c r="R349"/>
      <c r="S349"/>
    </row>
    <row r="350" spans="16:19" ht="14.4" x14ac:dyDescent="0.3">
      <c r="P350"/>
      <c r="Q350"/>
      <c r="R350"/>
      <c r="S350"/>
    </row>
    <row r="351" spans="16:19" ht="14.4" x14ac:dyDescent="0.3">
      <c r="P351"/>
      <c r="Q351"/>
      <c r="R351"/>
      <c r="S351"/>
    </row>
    <row r="352" spans="16:19" ht="14.4" x14ac:dyDescent="0.3">
      <c r="P352"/>
      <c r="Q352"/>
      <c r="R352"/>
      <c r="S352"/>
    </row>
    <row r="353" spans="16:19" ht="14.4" x14ac:dyDescent="0.3">
      <c r="P353"/>
      <c r="Q353"/>
      <c r="R353"/>
      <c r="S353"/>
    </row>
    <row r="354" spans="16:19" ht="14.4" x14ac:dyDescent="0.3">
      <c r="P354"/>
      <c r="Q354"/>
      <c r="R354"/>
      <c r="S354"/>
    </row>
    <row r="355" spans="16:19" ht="14.4" x14ac:dyDescent="0.3">
      <c r="P355"/>
      <c r="Q355"/>
      <c r="R355"/>
      <c r="S355"/>
    </row>
    <row r="356" spans="16:19" ht="14.4" x14ac:dyDescent="0.3">
      <c r="P356"/>
      <c r="Q356"/>
      <c r="R356"/>
      <c r="S356"/>
    </row>
    <row r="357" spans="16:19" ht="14.4" x14ac:dyDescent="0.3">
      <c r="P357"/>
      <c r="Q357"/>
      <c r="R357"/>
      <c r="S357"/>
    </row>
    <row r="358" spans="16:19" ht="14.4" x14ac:dyDescent="0.3">
      <c r="P358"/>
      <c r="Q358"/>
      <c r="R358"/>
      <c r="S358"/>
    </row>
    <row r="359" spans="16:19" ht="14.4" x14ac:dyDescent="0.3">
      <c r="P359"/>
      <c r="Q359"/>
      <c r="R359"/>
      <c r="S359"/>
    </row>
    <row r="360" spans="16:19" ht="14.4" x14ac:dyDescent="0.3">
      <c r="P360"/>
      <c r="Q360"/>
      <c r="R360"/>
      <c r="S360"/>
    </row>
  </sheetData>
  <sortState ref="P2:S119">
    <sortCondition ref="R2"/>
  </sortState>
  <pageMargins left="0.7" right="0.7" top="0.5" bottom="0.25" header="0.3" footer="0.3"/>
  <pageSetup scale="93" orientation="portrait" verticalDpi="598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58"/>
  <sheetViews>
    <sheetView showGridLines="0" tabSelected="1" topLeftCell="A3" workbookViewId="0">
      <selection activeCell="O3" sqref="O3"/>
    </sheetView>
  </sheetViews>
  <sheetFormatPr defaultColWidth="9.109375" defaultRowHeight="13.8" x14ac:dyDescent="0.25"/>
  <cols>
    <col min="1" max="1" width="2.6640625" style="9" customWidth="1"/>
    <col min="2" max="2" width="24.109375" style="9" bestFit="1" customWidth="1"/>
    <col min="3" max="3" width="9.109375" style="9"/>
    <col min="4" max="4" width="13.5546875" style="9" bestFit="1" customWidth="1"/>
    <col min="5" max="5" width="11.6640625" style="9" bestFit="1" customWidth="1"/>
    <col min="6" max="6" width="12.44140625" style="9" bestFit="1" customWidth="1"/>
    <col min="7" max="7" width="2.6640625" style="9" customWidth="1"/>
    <col min="8" max="12" width="9.109375" style="9"/>
    <col min="13" max="13" width="15.5546875" style="9" bestFit="1" customWidth="1"/>
    <col min="14" max="14" width="16.6640625" style="9" bestFit="1" customWidth="1"/>
    <col min="15" max="15" width="5.6640625" style="9" customWidth="1"/>
    <col min="16" max="16" width="44.109375" style="9" customWidth="1"/>
    <col min="17" max="17" width="11.33203125" style="9" bestFit="1" customWidth="1"/>
    <col min="18" max="18" width="15.5546875" style="9" bestFit="1" customWidth="1"/>
    <col min="19" max="19" width="19.109375" style="9" bestFit="1" customWidth="1"/>
    <col min="20" max="20" width="8.5546875" style="9" bestFit="1" customWidth="1"/>
    <col min="21" max="21" width="14.44140625" style="9" bestFit="1" customWidth="1"/>
    <col min="22" max="22" width="12.44140625" style="9" bestFit="1" customWidth="1"/>
    <col min="23" max="16384" width="9.109375" style="9"/>
  </cols>
  <sheetData>
    <row r="1" spans="2:23" x14ac:dyDescent="0.25">
      <c r="F1" s="10" t="s">
        <v>368</v>
      </c>
    </row>
    <row r="3" spans="2:23" x14ac:dyDescent="0.25">
      <c r="F3" s="10"/>
    </row>
    <row r="4" spans="2:23" x14ac:dyDescent="0.25">
      <c r="F4" s="10"/>
      <c r="G4" s="59"/>
    </row>
    <row r="5" spans="2:23" x14ac:dyDescent="0.25">
      <c r="B5" s="196" t="s">
        <v>449</v>
      </c>
      <c r="C5" s="196"/>
      <c r="D5" s="196"/>
      <c r="E5" s="196"/>
      <c r="F5" s="196"/>
      <c r="G5" s="59"/>
    </row>
    <row r="6" spans="2:23" x14ac:dyDescent="0.25">
      <c r="B6" s="196" t="s">
        <v>157</v>
      </c>
      <c r="C6" s="196"/>
      <c r="D6" s="196"/>
      <c r="E6" s="196"/>
      <c r="F6" s="196"/>
      <c r="G6" s="115"/>
      <c r="K6" s="9" t="s">
        <v>375</v>
      </c>
      <c r="T6" s="10"/>
      <c r="U6" s="10"/>
      <c r="V6" s="10"/>
    </row>
    <row r="7" spans="2:23" x14ac:dyDescent="0.25">
      <c r="B7" s="59"/>
      <c r="C7" s="59"/>
      <c r="D7" s="59"/>
      <c r="E7" s="59"/>
      <c r="F7" s="59"/>
      <c r="H7" s="60"/>
      <c r="L7" s="9" t="s">
        <v>257</v>
      </c>
      <c r="M7" s="9" t="s">
        <v>258</v>
      </c>
      <c r="N7" s="9" t="s">
        <v>163</v>
      </c>
      <c r="P7" s="114" t="s">
        <v>32</v>
      </c>
      <c r="Q7" s="114" t="s">
        <v>257</v>
      </c>
      <c r="R7" s="114" t="s">
        <v>258</v>
      </c>
      <c r="S7" s="114" t="s">
        <v>163</v>
      </c>
      <c r="T7" s="114" t="s">
        <v>293</v>
      </c>
      <c r="U7" s="114" t="s">
        <v>294</v>
      </c>
      <c r="V7" s="114" t="s">
        <v>295</v>
      </c>
      <c r="W7" s="115" t="s">
        <v>296</v>
      </c>
    </row>
    <row r="8" spans="2:23" x14ac:dyDescent="0.25">
      <c r="B8" s="61" t="s">
        <v>158</v>
      </c>
      <c r="C8" s="61"/>
      <c r="D8" s="61"/>
      <c r="E8" s="62"/>
      <c r="F8" s="61"/>
      <c r="H8" s="60"/>
      <c r="K8" s="9" t="s">
        <v>260</v>
      </c>
      <c r="L8" s="11">
        <v>670</v>
      </c>
      <c r="M8" s="11">
        <v>21180</v>
      </c>
      <c r="N8" s="9">
        <v>603</v>
      </c>
      <c r="P8" s="9" t="s">
        <v>260</v>
      </c>
      <c r="Q8" s="11">
        <v>670</v>
      </c>
      <c r="R8" s="11">
        <v>21180</v>
      </c>
      <c r="S8" s="9">
        <v>603</v>
      </c>
      <c r="T8" s="82"/>
      <c r="U8" s="82"/>
      <c r="V8" s="82"/>
      <c r="W8" s="9" t="s">
        <v>376</v>
      </c>
    </row>
    <row r="9" spans="2:23" x14ac:dyDescent="0.25">
      <c r="B9" s="193" t="s">
        <v>32</v>
      </c>
      <c r="C9" s="114" t="s">
        <v>293</v>
      </c>
      <c r="D9" s="114" t="s">
        <v>294</v>
      </c>
      <c r="E9" s="114" t="s">
        <v>295</v>
      </c>
      <c r="F9" s="115" t="s">
        <v>297</v>
      </c>
      <c r="H9" s="60"/>
      <c r="K9" s="9" t="s">
        <v>174</v>
      </c>
      <c r="L9" s="11">
        <v>8696</v>
      </c>
      <c r="M9" s="11">
        <v>171044</v>
      </c>
      <c r="N9" s="11">
        <v>2532</v>
      </c>
      <c r="O9" s="11"/>
      <c r="P9" s="9" t="s">
        <v>174</v>
      </c>
      <c r="Q9" s="11">
        <v>8696</v>
      </c>
      <c r="R9" s="11">
        <v>171044</v>
      </c>
      <c r="S9" s="11">
        <v>2532</v>
      </c>
      <c r="T9" s="82"/>
      <c r="U9" s="82"/>
      <c r="V9" s="82"/>
      <c r="W9" s="9" t="s">
        <v>376</v>
      </c>
    </row>
    <row r="10" spans="2:23" x14ac:dyDescent="0.25">
      <c r="B10" s="9" t="s">
        <v>260</v>
      </c>
      <c r="C10" s="82"/>
      <c r="D10" s="82"/>
      <c r="E10" s="82"/>
      <c r="F10" s="9" t="s">
        <v>376</v>
      </c>
      <c r="K10" s="9" t="s">
        <v>175</v>
      </c>
      <c r="L10" s="11">
        <v>1364985</v>
      </c>
      <c r="M10" s="11">
        <v>23583468</v>
      </c>
      <c r="N10" s="11">
        <v>22132</v>
      </c>
      <c r="O10" s="11"/>
      <c r="P10" s="9" t="s">
        <v>377</v>
      </c>
      <c r="Q10" s="11">
        <v>64634</v>
      </c>
      <c r="R10" s="11">
        <v>1743904</v>
      </c>
      <c r="S10" s="11">
        <v>18087</v>
      </c>
      <c r="T10" s="82"/>
      <c r="U10" s="82"/>
      <c r="V10" s="82"/>
      <c r="W10" s="9" t="s">
        <v>376</v>
      </c>
    </row>
    <row r="11" spans="2:23" x14ac:dyDescent="0.25">
      <c r="B11" s="9" t="s">
        <v>174</v>
      </c>
      <c r="C11" s="82"/>
      <c r="D11" s="82"/>
      <c r="E11" s="82"/>
      <c r="F11" s="9" t="s">
        <v>376</v>
      </c>
      <c r="K11" s="9" t="s">
        <v>261</v>
      </c>
      <c r="L11" s="11">
        <v>0</v>
      </c>
      <c r="M11" s="11">
        <v>15229896</v>
      </c>
      <c r="N11" s="11">
        <v>11481</v>
      </c>
      <c r="O11" s="11"/>
      <c r="P11" s="9" t="s">
        <v>146</v>
      </c>
      <c r="Q11" s="11">
        <v>697</v>
      </c>
      <c r="R11" s="11">
        <v>11362143</v>
      </c>
      <c r="S11" s="11">
        <v>13828</v>
      </c>
      <c r="T11" s="82"/>
      <c r="U11" s="82"/>
      <c r="V11" s="82"/>
      <c r="W11" s="9" t="s">
        <v>376</v>
      </c>
    </row>
    <row r="12" spans="2:23" x14ac:dyDescent="0.25">
      <c r="B12" s="9" t="s">
        <v>379</v>
      </c>
      <c r="C12" s="82"/>
      <c r="D12" s="82"/>
      <c r="E12" s="82"/>
      <c r="F12" s="9" t="s">
        <v>376</v>
      </c>
      <c r="I12" s="14"/>
      <c r="K12" s="9" t="s">
        <v>370</v>
      </c>
      <c r="L12" s="11">
        <v>47</v>
      </c>
      <c r="M12" s="11">
        <v>0</v>
      </c>
      <c r="N12" s="11">
        <v>1</v>
      </c>
      <c r="O12" s="11"/>
      <c r="P12" s="9" t="s">
        <v>164</v>
      </c>
      <c r="Q12" s="11">
        <v>91339</v>
      </c>
      <c r="R12" s="11">
        <v>8351649</v>
      </c>
      <c r="S12" s="11">
        <v>27352</v>
      </c>
      <c r="T12" s="82"/>
      <c r="U12" s="82"/>
      <c r="V12" s="82"/>
      <c r="W12" s="9" t="s">
        <v>376</v>
      </c>
    </row>
    <row r="13" spans="2:23" x14ac:dyDescent="0.25">
      <c r="B13" s="9" t="s">
        <v>377</v>
      </c>
      <c r="C13" s="82"/>
      <c r="D13" s="82"/>
      <c r="E13" s="82"/>
      <c r="F13" s="9" t="s">
        <v>376</v>
      </c>
      <c r="K13" s="9" t="s">
        <v>146</v>
      </c>
      <c r="L13" s="11">
        <v>697</v>
      </c>
      <c r="M13" s="11">
        <v>11362143</v>
      </c>
      <c r="N13" s="11">
        <v>13828</v>
      </c>
      <c r="O13" s="11"/>
      <c r="P13" s="9" t="s">
        <v>380</v>
      </c>
      <c r="Q13" s="11">
        <v>441836</v>
      </c>
      <c r="R13" s="11">
        <v>2315642</v>
      </c>
      <c r="S13" s="11">
        <v>24324</v>
      </c>
      <c r="T13" s="82"/>
      <c r="U13" s="82"/>
      <c r="V13" s="82"/>
      <c r="W13" s="9" t="s">
        <v>376</v>
      </c>
    </row>
    <row r="14" spans="2:23" x14ac:dyDescent="0.25">
      <c r="B14" s="9" t="s">
        <v>164</v>
      </c>
      <c r="C14" s="82"/>
      <c r="D14" s="82"/>
      <c r="E14" s="82"/>
      <c r="F14" s="9" t="s">
        <v>376</v>
      </c>
      <c r="K14" s="9" t="s">
        <v>164</v>
      </c>
      <c r="L14" s="11">
        <v>91339</v>
      </c>
      <c r="M14" s="11">
        <v>8351649</v>
      </c>
      <c r="N14" s="11">
        <v>27352</v>
      </c>
      <c r="O14" s="11"/>
      <c r="P14" s="9" t="s">
        <v>270</v>
      </c>
      <c r="Q14" s="11">
        <v>313</v>
      </c>
      <c r="R14" s="11">
        <v>39276</v>
      </c>
      <c r="S14" s="11">
        <v>380</v>
      </c>
      <c r="T14" s="82"/>
      <c r="U14" s="82"/>
      <c r="V14" s="82"/>
      <c r="W14" s="9" t="s">
        <v>376</v>
      </c>
    </row>
    <row r="15" spans="2:23" x14ac:dyDescent="0.25">
      <c r="B15" s="9" t="s">
        <v>437</v>
      </c>
      <c r="C15" s="82"/>
      <c r="D15" s="82"/>
      <c r="E15" s="82"/>
      <c r="F15" s="9" t="s">
        <v>376</v>
      </c>
      <c r="K15" s="9" t="s">
        <v>371</v>
      </c>
      <c r="L15" s="11">
        <v>1666</v>
      </c>
      <c r="M15" s="11">
        <v>166383</v>
      </c>
      <c r="N15" s="11">
        <v>1053</v>
      </c>
      <c r="O15" s="11"/>
      <c r="P15" s="9" t="s">
        <v>300</v>
      </c>
      <c r="Q15" s="11">
        <v>2088</v>
      </c>
      <c r="R15" s="11">
        <v>37882956</v>
      </c>
      <c r="S15" s="11">
        <v>5138</v>
      </c>
      <c r="T15" s="82"/>
      <c r="U15" s="82"/>
      <c r="V15" s="82"/>
      <c r="W15" s="9" t="s">
        <v>376</v>
      </c>
    </row>
    <row r="16" spans="2:23" x14ac:dyDescent="0.25">
      <c r="B16" s="9" t="s">
        <v>270</v>
      </c>
      <c r="C16" s="82"/>
      <c r="D16" s="82"/>
      <c r="E16" s="82"/>
      <c r="F16" s="9" t="s">
        <v>376</v>
      </c>
      <c r="K16" s="9" t="s">
        <v>299</v>
      </c>
      <c r="L16" s="11">
        <v>199</v>
      </c>
      <c r="M16" s="11">
        <v>0</v>
      </c>
      <c r="N16" s="9">
        <v>3</v>
      </c>
      <c r="P16" s="9" t="s">
        <v>185</v>
      </c>
      <c r="Q16" s="11">
        <v>118490</v>
      </c>
      <c r="R16" s="11">
        <v>8084449</v>
      </c>
      <c r="S16" s="11">
        <v>47333</v>
      </c>
      <c r="T16" s="82"/>
      <c r="U16" s="82"/>
      <c r="V16" s="82"/>
      <c r="W16" s="9" t="s">
        <v>376</v>
      </c>
    </row>
    <row r="17" spans="2:23" x14ac:dyDescent="0.25">
      <c r="B17" s="9" t="s">
        <v>439</v>
      </c>
      <c r="C17" s="82"/>
      <c r="D17" s="82"/>
      <c r="E17" s="82"/>
      <c r="F17" s="9" t="s">
        <v>376</v>
      </c>
      <c r="K17" s="9" t="s">
        <v>268</v>
      </c>
      <c r="L17" s="11">
        <v>1784</v>
      </c>
      <c r="M17" s="11">
        <v>0</v>
      </c>
      <c r="N17" s="9">
        <v>13</v>
      </c>
      <c r="P17" s="9" t="s">
        <v>173</v>
      </c>
      <c r="Q17" s="11">
        <v>298757</v>
      </c>
      <c r="R17" s="11">
        <v>32060825</v>
      </c>
      <c r="S17" s="11">
        <v>96984</v>
      </c>
      <c r="T17" s="82"/>
      <c r="U17" s="82"/>
      <c r="V17" s="82"/>
      <c r="W17" s="9" t="s">
        <v>376</v>
      </c>
    </row>
    <row r="18" spans="2:23" x14ac:dyDescent="0.25">
      <c r="B18" s="9" t="s">
        <v>185</v>
      </c>
      <c r="C18" s="82"/>
      <c r="D18" s="82"/>
      <c r="E18" s="82"/>
      <c r="F18" s="9" t="s">
        <v>376</v>
      </c>
      <c r="K18" s="9" t="s">
        <v>269</v>
      </c>
      <c r="L18" s="11">
        <v>156</v>
      </c>
      <c r="M18" s="11">
        <v>0</v>
      </c>
      <c r="N18" s="9">
        <v>1</v>
      </c>
      <c r="P18" s="9" t="s">
        <v>263</v>
      </c>
      <c r="Q18" s="11">
        <v>9383</v>
      </c>
      <c r="R18" s="11">
        <v>419334</v>
      </c>
      <c r="S18" s="11">
        <v>3201</v>
      </c>
      <c r="T18" s="82"/>
      <c r="U18" s="82"/>
      <c r="V18" s="82"/>
      <c r="W18" s="9" t="s">
        <v>376</v>
      </c>
    </row>
    <row r="19" spans="2:23" x14ac:dyDescent="0.25">
      <c r="B19" s="9" t="s">
        <v>173</v>
      </c>
      <c r="C19" s="82"/>
      <c r="D19" s="82"/>
      <c r="E19" s="82"/>
      <c r="F19" s="9" t="s">
        <v>376</v>
      </c>
      <c r="K19" s="9" t="s">
        <v>270</v>
      </c>
      <c r="L19" s="11">
        <v>313</v>
      </c>
      <c r="M19" s="11">
        <v>39276</v>
      </c>
      <c r="N19" s="11">
        <v>380</v>
      </c>
      <c r="O19" s="11"/>
      <c r="P19" s="9" t="s">
        <v>378</v>
      </c>
      <c r="Q19" s="11">
        <v>20414</v>
      </c>
      <c r="R19" s="11">
        <v>614055</v>
      </c>
      <c r="S19" s="11">
        <v>3578</v>
      </c>
      <c r="T19" s="82"/>
      <c r="U19" s="82"/>
      <c r="V19" s="82"/>
      <c r="W19" s="9" t="s">
        <v>376</v>
      </c>
    </row>
    <row r="20" spans="2:23" x14ac:dyDescent="0.25">
      <c r="B20" s="9" t="s">
        <v>263</v>
      </c>
      <c r="C20" s="82"/>
      <c r="D20" s="82"/>
      <c r="E20" s="82"/>
      <c r="F20" s="9" t="s">
        <v>376</v>
      </c>
      <c r="K20" s="9" t="s">
        <v>181</v>
      </c>
      <c r="L20" s="11">
        <v>0</v>
      </c>
      <c r="M20" s="11">
        <v>0</v>
      </c>
      <c r="N20" s="11">
        <v>2125</v>
      </c>
      <c r="O20" s="11"/>
      <c r="P20" s="9" t="s">
        <v>170</v>
      </c>
      <c r="Q20" s="11">
        <v>15609</v>
      </c>
      <c r="R20" s="11">
        <v>402425</v>
      </c>
      <c r="S20" s="11">
        <v>8051</v>
      </c>
      <c r="T20" s="82"/>
      <c r="U20" s="82"/>
      <c r="V20" s="82"/>
      <c r="W20" s="9" t="s">
        <v>376</v>
      </c>
    </row>
    <row r="21" spans="2:23" x14ac:dyDescent="0.25">
      <c r="B21" s="9" t="s">
        <v>378</v>
      </c>
      <c r="C21" s="82"/>
      <c r="D21" s="82"/>
      <c r="E21" s="82"/>
      <c r="F21" s="9" t="s">
        <v>376</v>
      </c>
      <c r="K21" s="9" t="s">
        <v>147</v>
      </c>
      <c r="L21" s="11">
        <v>441836</v>
      </c>
      <c r="M21" s="11">
        <v>2315642</v>
      </c>
      <c r="N21" s="11">
        <v>24324</v>
      </c>
      <c r="O21" s="11"/>
      <c r="P21" s="9" t="s">
        <v>171</v>
      </c>
      <c r="Q21" s="11">
        <v>13650</v>
      </c>
      <c r="R21" s="11">
        <v>254878</v>
      </c>
      <c r="S21" s="11">
        <v>6737</v>
      </c>
      <c r="T21" s="82"/>
      <c r="U21" s="82"/>
      <c r="V21" s="82"/>
      <c r="W21" s="9" t="s">
        <v>376</v>
      </c>
    </row>
    <row r="22" spans="2:23" x14ac:dyDescent="0.25">
      <c r="B22" s="9" t="s">
        <v>170</v>
      </c>
      <c r="C22" s="82"/>
      <c r="D22" s="82"/>
      <c r="E22" s="82"/>
      <c r="F22" s="9" t="s">
        <v>376</v>
      </c>
      <c r="K22" s="9" t="s">
        <v>182</v>
      </c>
      <c r="L22" s="11">
        <v>0</v>
      </c>
      <c r="M22" s="11">
        <v>0</v>
      </c>
      <c r="N22" s="11">
        <v>2917</v>
      </c>
      <c r="O22" s="11"/>
      <c r="P22" s="9" t="s">
        <v>167</v>
      </c>
      <c r="Q22" s="11">
        <v>179164</v>
      </c>
      <c r="R22" s="11">
        <v>3955801</v>
      </c>
      <c r="S22" s="11">
        <v>8741</v>
      </c>
      <c r="T22" s="82"/>
      <c r="U22" s="82"/>
      <c r="V22" s="82"/>
      <c r="W22" s="9" t="s">
        <v>376</v>
      </c>
    </row>
    <row r="23" spans="2:23" x14ac:dyDescent="0.25">
      <c r="B23" s="9" t="s">
        <v>171</v>
      </c>
      <c r="C23" s="82"/>
      <c r="D23" s="82"/>
      <c r="E23" s="82"/>
      <c r="F23" s="9" t="s">
        <v>376</v>
      </c>
      <c r="K23" s="9" t="s">
        <v>262</v>
      </c>
      <c r="L23" s="11">
        <v>0</v>
      </c>
      <c r="M23" s="11">
        <v>895586</v>
      </c>
      <c r="N23" s="11">
        <v>588</v>
      </c>
      <c r="O23" s="11"/>
      <c r="P23" s="9" t="s">
        <v>265</v>
      </c>
      <c r="Q23" s="11">
        <v>23649</v>
      </c>
      <c r="R23" s="11">
        <v>213621</v>
      </c>
      <c r="S23" s="11">
        <v>11153</v>
      </c>
      <c r="T23" s="82"/>
      <c r="U23" s="82"/>
      <c r="V23" s="82"/>
      <c r="W23" s="9" t="s">
        <v>376</v>
      </c>
    </row>
    <row r="24" spans="2:23" x14ac:dyDescent="0.25">
      <c r="B24" s="9" t="s">
        <v>167</v>
      </c>
      <c r="C24" s="82"/>
      <c r="D24" s="82"/>
      <c r="E24" s="82"/>
      <c r="F24" s="9" t="s">
        <v>376</v>
      </c>
      <c r="K24" s="9" t="s">
        <v>185</v>
      </c>
      <c r="L24" s="11">
        <v>118490</v>
      </c>
      <c r="M24" s="11">
        <v>8084449</v>
      </c>
      <c r="N24" s="11">
        <v>47333</v>
      </c>
      <c r="O24" s="11"/>
      <c r="P24" s="9" t="s">
        <v>266</v>
      </c>
      <c r="Q24" s="11">
        <v>104</v>
      </c>
      <c r="R24" s="11">
        <v>16295</v>
      </c>
      <c r="S24" s="11">
        <v>180</v>
      </c>
      <c r="T24" s="82"/>
      <c r="U24" s="82"/>
      <c r="V24" s="82"/>
      <c r="W24" s="9" t="s">
        <v>376</v>
      </c>
    </row>
    <row r="25" spans="2:23" x14ac:dyDescent="0.25">
      <c r="B25" s="9" t="s">
        <v>440</v>
      </c>
      <c r="C25" s="82"/>
      <c r="D25" s="82"/>
      <c r="E25" s="82"/>
      <c r="F25" s="9" t="s">
        <v>376</v>
      </c>
      <c r="K25" s="9" t="s">
        <v>173</v>
      </c>
      <c r="L25" s="11">
        <v>298757</v>
      </c>
      <c r="M25" s="11">
        <v>32060825</v>
      </c>
      <c r="N25" s="11">
        <v>96984</v>
      </c>
      <c r="O25" s="11"/>
      <c r="P25" s="9" t="s">
        <v>267</v>
      </c>
      <c r="Q25" s="11">
        <v>1666</v>
      </c>
      <c r="R25" s="11">
        <v>166383</v>
      </c>
      <c r="S25" s="11">
        <v>1053</v>
      </c>
      <c r="T25" s="82"/>
      <c r="U25" s="82"/>
      <c r="V25" s="82"/>
      <c r="W25" s="9" t="s">
        <v>376</v>
      </c>
    </row>
    <row r="26" spans="2:23" x14ac:dyDescent="0.25">
      <c r="B26" s="9" t="s">
        <v>265</v>
      </c>
      <c r="C26" s="82"/>
      <c r="D26" s="82"/>
      <c r="E26" s="82"/>
      <c r="F26" s="9" t="s">
        <v>376</v>
      </c>
      <c r="K26" s="9" t="s">
        <v>372</v>
      </c>
      <c r="L26" s="11">
        <v>5399</v>
      </c>
      <c r="M26" s="11">
        <v>0</v>
      </c>
      <c r="N26" s="11">
        <v>2351</v>
      </c>
      <c r="O26" s="11"/>
      <c r="P26" s="9" t="s">
        <v>301</v>
      </c>
      <c r="Q26" s="11">
        <v>44299</v>
      </c>
      <c r="R26" s="11">
        <v>837506</v>
      </c>
      <c r="S26" s="11">
        <v>11442</v>
      </c>
      <c r="T26" s="82"/>
      <c r="U26" s="82"/>
      <c r="V26" s="82"/>
      <c r="W26" s="9" t="s">
        <v>376</v>
      </c>
    </row>
    <row r="27" spans="2:23" x14ac:dyDescent="0.25">
      <c r="B27" s="9" t="s">
        <v>266</v>
      </c>
      <c r="C27" s="82"/>
      <c r="D27" s="82"/>
      <c r="E27" s="82"/>
      <c r="F27" s="9" t="s">
        <v>376</v>
      </c>
      <c r="K27" s="9" t="s">
        <v>176</v>
      </c>
      <c r="L27" s="11">
        <v>265021</v>
      </c>
      <c r="M27" s="11">
        <v>109670</v>
      </c>
      <c r="N27" s="11">
        <v>4970</v>
      </c>
      <c r="O27" s="11"/>
      <c r="P27" s="9" t="s">
        <v>47</v>
      </c>
      <c r="Q27" s="11">
        <v>20309</v>
      </c>
      <c r="R27" s="11">
        <v>696391</v>
      </c>
      <c r="S27" s="11">
        <v>8033</v>
      </c>
      <c r="T27" s="82"/>
      <c r="U27" s="82"/>
      <c r="V27" s="82"/>
      <c r="W27" s="9" t="s">
        <v>376</v>
      </c>
    </row>
    <row r="28" spans="2:23" x14ac:dyDescent="0.25">
      <c r="B28" s="9" t="s">
        <v>267</v>
      </c>
      <c r="C28" s="82"/>
      <c r="D28" s="82"/>
      <c r="E28" s="82"/>
      <c r="F28" s="9" t="s">
        <v>376</v>
      </c>
      <c r="K28" s="9" t="s">
        <v>263</v>
      </c>
      <c r="L28" s="11">
        <v>9383</v>
      </c>
      <c r="M28" s="11">
        <v>419334</v>
      </c>
      <c r="N28" s="11">
        <v>3201</v>
      </c>
      <c r="O28" s="11"/>
      <c r="P28" s="9" t="s">
        <v>148</v>
      </c>
      <c r="Q28" s="9">
        <v>64</v>
      </c>
      <c r="R28" s="11">
        <v>2537</v>
      </c>
      <c r="S28" s="9">
        <v>125</v>
      </c>
      <c r="T28" s="82"/>
      <c r="U28" s="82"/>
      <c r="V28" s="82"/>
      <c r="W28" s="9" t="s">
        <v>376</v>
      </c>
    </row>
    <row r="29" spans="2:23" x14ac:dyDescent="0.25">
      <c r="B29" s="9" t="s">
        <v>301</v>
      </c>
      <c r="C29" s="82"/>
      <c r="D29" s="82"/>
      <c r="E29" s="82"/>
      <c r="F29" s="9" t="s">
        <v>376</v>
      </c>
      <c r="K29" s="9" t="s">
        <v>170</v>
      </c>
      <c r="L29" s="11">
        <v>15609</v>
      </c>
      <c r="M29" s="11">
        <v>402425</v>
      </c>
      <c r="N29" s="11">
        <v>8051</v>
      </c>
      <c r="O29" s="11"/>
      <c r="P29" s="9" t="s">
        <v>180</v>
      </c>
      <c r="Q29" s="11">
        <v>58920</v>
      </c>
      <c r="R29" s="11">
        <v>2164516</v>
      </c>
      <c r="S29" s="11">
        <v>12771</v>
      </c>
      <c r="T29" s="82"/>
      <c r="U29" s="82"/>
      <c r="V29" s="82"/>
      <c r="W29" s="9" t="s">
        <v>376</v>
      </c>
    </row>
    <row r="30" spans="2:23" x14ac:dyDescent="0.25">
      <c r="B30" s="9" t="s">
        <v>47</v>
      </c>
      <c r="C30" s="82"/>
      <c r="D30" s="82"/>
      <c r="E30" s="82"/>
      <c r="F30" s="9" t="s">
        <v>376</v>
      </c>
      <c r="K30" s="9" t="s">
        <v>373</v>
      </c>
      <c r="L30" s="11">
        <v>614</v>
      </c>
      <c r="M30" s="11">
        <v>0</v>
      </c>
      <c r="N30" s="11">
        <v>172</v>
      </c>
      <c r="O30" s="11"/>
      <c r="P30" s="9" t="s">
        <v>177</v>
      </c>
      <c r="Q30" s="11">
        <v>24679</v>
      </c>
      <c r="R30" s="11">
        <v>1471838</v>
      </c>
      <c r="S30" s="11">
        <v>12543</v>
      </c>
      <c r="T30" s="82"/>
      <c r="U30" s="82"/>
      <c r="V30" s="82"/>
      <c r="W30" s="9" t="s">
        <v>376</v>
      </c>
    </row>
    <row r="31" spans="2:23" x14ac:dyDescent="0.25">
      <c r="B31" s="9" t="s">
        <v>148</v>
      </c>
      <c r="C31" s="184"/>
      <c r="D31" s="184"/>
      <c r="E31" s="184"/>
      <c r="F31" s="9" t="s">
        <v>376</v>
      </c>
      <c r="K31" s="9" t="s">
        <v>271</v>
      </c>
      <c r="L31" s="11">
        <v>64634</v>
      </c>
      <c r="M31" s="11">
        <v>1743904</v>
      </c>
      <c r="N31" s="11">
        <v>18087</v>
      </c>
      <c r="O31" s="11"/>
      <c r="P31" s="9" t="s">
        <v>379</v>
      </c>
      <c r="Q31" s="11">
        <v>614</v>
      </c>
      <c r="R31" s="11">
        <v>0</v>
      </c>
      <c r="S31" s="11">
        <v>172</v>
      </c>
      <c r="T31" s="82" t="s">
        <v>159</v>
      </c>
      <c r="U31" s="82"/>
      <c r="V31" s="82"/>
    </row>
    <row r="32" spans="2:23" x14ac:dyDescent="0.25">
      <c r="B32" s="60" t="s">
        <v>180</v>
      </c>
      <c r="C32" s="184"/>
      <c r="D32" s="184"/>
      <c r="E32" s="184"/>
      <c r="F32" s="60" t="s">
        <v>376</v>
      </c>
      <c r="K32" s="9" t="s">
        <v>264</v>
      </c>
      <c r="L32" s="11">
        <v>9816</v>
      </c>
      <c r="M32" s="11">
        <v>0</v>
      </c>
      <c r="N32" s="11">
        <v>2119</v>
      </c>
      <c r="O32" s="11"/>
      <c r="P32" s="9" t="s">
        <v>175</v>
      </c>
      <c r="Q32" s="11">
        <v>1364985</v>
      </c>
      <c r="R32" s="11">
        <v>23583468</v>
      </c>
      <c r="S32" s="11">
        <v>22132</v>
      </c>
      <c r="T32" s="82"/>
      <c r="U32" s="82" t="s">
        <v>159</v>
      </c>
      <c r="V32" s="82"/>
    </row>
    <row r="33" spans="2:22" x14ac:dyDescent="0.25">
      <c r="B33" s="186" t="s">
        <v>438</v>
      </c>
      <c r="C33" s="185"/>
      <c r="D33" s="185"/>
      <c r="E33" s="185"/>
      <c r="F33" s="186" t="s">
        <v>376</v>
      </c>
      <c r="K33" s="9" t="s">
        <v>178</v>
      </c>
      <c r="L33" s="11">
        <v>0</v>
      </c>
      <c r="M33" s="11">
        <v>14879563</v>
      </c>
      <c r="N33" s="11">
        <v>896</v>
      </c>
      <c r="O33" s="11"/>
      <c r="P33" s="9" t="s">
        <v>261</v>
      </c>
      <c r="Q33" s="11">
        <v>0</v>
      </c>
      <c r="R33" s="11">
        <v>15229896</v>
      </c>
      <c r="S33" s="11">
        <v>11481</v>
      </c>
      <c r="T33" s="82"/>
      <c r="U33" s="82"/>
      <c r="V33" s="82" t="s">
        <v>159</v>
      </c>
    </row>
    <row r="34" spans="2:22" x14ac:dyDescent="0.25">
      <c r="B34" s="9" t="s">
        <v>175</v>
      </c>
      <c r="C34" s="82"/>
      <c r="D34" s="82" t="s">
        <v>159</v>
      </c>
      <c r="E34" s="82"/>
      <c r="F34" s="60" t="s">
        <v>381</v>
      </c>
      <c r="K34" s="9" t="s">
        <v>169</v>
      </c>
      <c r="L34" s="11">
        <v>0</v>
      </c>
      <c r="M34" s="11">
        <v>30701381</v>
      </c>
      <c r="N34" s="11">
        <v>3997</v>
      </c>
      <c r="O34" s="11"/>
      <c r="P34" s="9" t="s">
        <v>370</v>
      </c>
      <c r="Q34" s="11">
        <v>47</v>
      </c>
      <c r="R34" s="11">
        <v>0</v>
      </c>
      <c r="S34" s="11">
        <v>1</v>
      </c>
      <c r="T34" s="82" t="s">
        <v>159</v>
      </c>
      <c r="U34" s="82" t="s">
        <v>159</v>
      </c>
      <c r="V34" s="82"/>
    </row>
    <row r="35" spans="2:22" x14ac:dyDescent="0.25">
      <c r="B35" s="9" t="s">
        <v>261</v>
      </c>
      <c r="C35" s="82"/>
      <c r="D35" s="82"/>
      <c r="E35" s="82" t="s">
        <v>159</v>
      </c>
      <c r="F35" s="60" t="s">
        <v>381</v>
      </c>
      <c r="K35" s="9" t="s">
        <v>171</v>
      </c>
      <c r="L35" s="11">
        <v>13650</v>
      </c>
      <c r="M35" s="11">
        <v>254878</v>
      </c>
      <c r="N35" s="11">
        <v>6737</v>
      </c>
      <c r="O35" s="11"/>
      <c r="P35" s="9" t="s">
        <v>299</v>
      </c>
      <c r="Q35" s="11">
        <v>199</v>
      </c>
      <c r="R35" s="11">
        <v>0</v>
      </c>
      <c r="S35" s="9">
        <v>3</v>
      </c>
      <c r="T35" s="82" t="s">
        <v>159</v>
      </c>
      <c r="U35" s="82"/>
      <c r="V35" s="82"/>
    </row>
    <row r="36" spans="2:22" x14ac:dyDescent="0.25">
      <c r="B36" s="9" t="s">
        <v>268</v>
      </c>
      <c r="C36" s="82" t="s">
        <v>159</v>
      </c>
      <c r="D36" s="82" t="s">
        <v>159</v>
      </c>
      <c r="E36" s="82"/>
      <c r="F36" s="60" t="s">
        <v>381</v>
      </c>
      <c r="K36" s="9" t="s">
        <v>167</v>
      </c>
      <c r="L36" s="11">
        <v>179164</v>
      </c>
      <c r="M36" s="11">
        <v>3955801</v>
      </c>
      <c r="N36" s="11">
        <v>8741</v>
      </c>
      <c r="O36" s="11"/>
      <c r="P36" s="9" t="s">
        <v>268</v>
      </c>
      <c r="Q36" s="11">
        <v>1784</v>
      </c>
      <c r="R36" s="11">
        <v>0</v>
      </c>
      <c r="S36" s="9">
        <v>13</v>
      </c>
      <c r="T36" s="82" t="s">
        <v>159</v>
      </c>
      <c r="U36" s="82" t="s">
        <v>159</v>
      </c>
      <c r="V36" s="82"/>
    </row>
    <row r="37" spans="2:22" x14ac:dyDescent="0.25">
      <c r="B37" s="9" t="s">
        <v>269</v>
      </c>
      <c r="C37" s="82"/>
      <c r="D37" s="82" t="s">
        <v>159</v>
      </c>
      <c r="E37" s="82"/>
      <c r="F37" s="60" t="s">
        <v>381</v>
      </c>
      <c r="K37" s="9" t="s">
        <v>272</v>
      </c>
      <c r="L37" s="11">
        <v>276</v>
      </c>
      <c r="M37" s="11">
        <v>0</v>
      </c>
      <c r="N37" s="11">
        <v>206</v>
      </c>
      <c r="O37" s="11"/>
      <c r="P37" s="9" t="s">
        <v>269</v>
      </c>
      <c r="Q37" s="11">
        <v>156</v>
      </c>
      <c r="R37" s="11">
        <v>0</v>
      </c>
      <c r="S37" s="9">
        <v>1</v>
      </c>
      <c r="T37" s="82" t="s">
        <v>159</v>
      </c>
      <c r="U37" s="82" t="s">
        <v>159</v>
      </c>
      <c r="V37" s="82" t="s">
        <v>159</v>
      </c>
    </row>
    <row r="38" spans="2:22" x14ac:dyDescent="0.25">
      <c r="B38" s="9" t="s">
        <v>181</v>
      </c>
      <c r="C38" s="82" t="s">
        <v>159</v>
      </c>
      <c r="D38" s="82"/>
      <c r="E38" s="82" t="s">
        <v>159</v>
      </c>
      <c r="F38" s="60" t="s">
        <v>381</v>
      </c>
      <c r="K38" s="9" t="s">
        <v>273</v>
      </c>
      <c r="L38" s="11">
        <v>20414</v>
      </c>
      <c r="M38" s="11">
        <v>614055</v>
      </c>
      <c r="N38" s="11">
        <v>3578</v>
      </c>
      <c r="O38" s="11"/>
      <c r="P38" s="9" t="s">
        <v>181</v>
      </c>
      <c r="Q38" s="11">
        <v>0</v>
      </c>
      <c r="R38" s="11">
        <v>0</v>
      </c>
      <c r="S38" s="11">
        <v>2125</v>
      </c>
      <c r="T38" s="82" t="s">
        <v>159</v>
      </c>
      <c r="U38" s="82"/>
      <c r="V38" s="82" t="s">
        <v>159</v>
      </c>
    </row>
    <row r="39" spans="2:22" x14ac:dyDescent="0.25">
      <c r="B39" s="9" t="s">
        <v>182</v>
      </c>
      <c r="C39" s="82" t="s">
        <v>159</v>
      </c>
      <c r="D39" s="82"/>
      <c r="E39" s="82" t="s">
        <v>159</v>
      </c>
      <c r="F39" s="60" t="s">
        <v>381</v>
      </c>
      <c r="K39" s="9" t="s">
        <v>265</v>
      </c>
      <c r="L39" s="11">
        <v>23649</v>
      </c>
      <c r="M39" s="11">
        <v>213621</v>
      </c>
      <c r="N39" s="11">
        <v>11153</v>
      </c>
      <c r="O39" s="11"/>
      <c r="P39" s="9" t="s">
        <v>182</v>
      </c>
      <c r="Q39" s="11">
        <v>0</v>
      </c>
      <c r="R39" s="11">
        <v>0</v>
      </c>
      <c r="S39" s="11">
        <v>2917</v>
      </c>
      <c r="T39" s="82" t="s">
        <v>159</v>
      </c>
      <c r="U39" s="82"/>
      <c r="V39" s="82" t="s">
        <v>159</v>
      </c>
    </row>
    <row r="40" spans="2:22" x14ac:dyDescent="0.25">
      <c r="B40" s="9" t="s">
        <v>262</v>
      </c>
      <c r="C40" s="82"/>
      <c r="D40" s="82"/>
      <c r="E40" s="82" t="s">
        <v>159</v>
      </c>
      <c r="F40" s="60" t="s">
        <v>381</v>
      </c>
      <c r="K40" s="9" t="s">
        <v>266</v>
      </c>
      <c r="L40" s="11">
        <v>104</v>
      </c>
      <c r="M40" s="11">
        <v>16295</v>
      </c>
      <c r="N40" s="11">
        <v>180</v>
      </c>
      <c r="O40" s="11"/>
      <c r="P40" s="9" t="s">
        <v>262</v>
      </c>
      <c r="Q40" s="11">
        <v>0</v>
      </c>
      <c r="R40" s="11">
        <v>895586</v>
      </c>
      <c r="S40" s="11">
        <v>588</v>
      </c>
      <c r="T40" s="82"/>
      <c r="U40" s="82"/>
      <c r="V40" s="82" t="s">
        <v>159</v>
      </c>
    </row>
    <row r="41" spans="2:22" x14ac:dyDescent="0.25">
      <c r="B41" s="9" t="s">
        <v>372</v>
      </c>
      <c r="C41" s="82" t="s">
        <v>159</v>
      </c>
      <c r="D41" s="82"/>
      <c r="E41" s="82"/>
      <c r="F41" s="60" t="s">
        <v>381</v>
      </c>
      <c r="K41" s="9" t="s">
        <v>172</v>
      </c>
      <c r="L41" s="11">
        <v>2088</v>
      </c>
      <c r="M41" s="11">
        <v>37882956</v>
      </c>
      <c r="N41" s="11">
        <v>5138</v>
      </c>
      <c r="O41" s="11"/>
      <c r="P41" s="9" t="s">
        <v>372</v>
      </c>
      <c r="Q41" s="11">
        <v>5399</v>
      </c>
      <c r="R41" s="11">
        <v>0</v>
      </c>
      <c r="S41" s="11">
        <v>2351</v>
      </c>
      <c r="T41" s="82" t="s">
        <v>159</v>
      </c>
      <c r="U41" s="82"/>
      <c r="V41" s="82"/>
    </row>
    <row r="42" spans="2:22" x14ac:dyDescent="0.25">
      <c r="B42" s="9" t="s">
        <v>176</v>
      </c>
      <c r="C42" s="82"/>
      <c r="D42" s="82"/>
      <c r="E42" s="82" t="s">
        <v>159</v>
      </c>
      <c r="F42" s="60" t="s">
        <v>381</v>
      </c>
      <c r="K42" s="9" t="s">
        <v>374</v>
      </c>
      <c r="L42" s="9">
        <v>155</v>
      </c>
      <c r="M42" s="9">
        <v>333</v>
      </c>
      <c r="N42" s="9">
        <v>1</v>
      </c>
      <c r="P42" s="9" t="s">
        <v>176</v>
      </c>
      <c r="Q42" s="11">
        <v>265021</v>
      </c>
      <c r="R42" s="11">
        <v>109670</v>
      </c>
      <c r="S42" s="11">
        <v>4970</v>
      </c>
      <c r="T42" s="82"/>
      <c r="U42" s="82" t="s">
        <v>159</v>
      </c>
      <c r="V42" s="82"/>
    </row>
    <row r="43" spans="2:22" x14ac:dyDescent="0.25">
      <c r="B43" s="9" t="s">
        <v>264</v>
      </c>
      <c r="C43" s="82" t="s">
        <v>159</v>
      </c>
      <c r="D43" s="82"/>
      <c r="E43" s="82"/>
      <c r="F43" s="60" t="s">
        <v>381</v>
      </c>
      <c r="K43" s="9" t="s">
        <v>183</v>
      </c>
      <c r="L43" s="9">
        <v>0</v>
      </c>
      <c r="M43" s="9">
        <v>0</v>
      </c>
      <c r="N43" s="9">
        <v>1</v>
      </c>
      <c r="P43" s="9" t="s">
        <v>264</v>
      </c>
      <c r="Q43" s="11">
        <v>9816</v>
      </c>
      <c r="R43" s="11">
        <v>0</v>
      </c>
      <c r="S43" s="11">
        <v>2119</v>
      </c>
      <c r="T43" s="82" t="s">
        <v>159</v>
      </c>
      <c r="U43" s="82"/>
      <c r="V43" s="82"/>
    </row>
    <row r="44" spans="2:22" x14ac:dyDescent="0.25">
      <c r="B44" s="9" t="s">
        <v>178</v>
      </c>
      <c r="C44" s="82"/>
      <c r="D44" s="82"/>
      <c r="E44" s="82" t="s">
        <v>159</v>
      </c>
      <c r="F44" s="60" t="s">
        <v>381</v>
      </c>
      <c r="K44" s="9" t="s">
        <v>184</v>
      </c>
      <c r="L44" s="11">
        <v>44299</v>
      </c>
      <c r="M44" s="11">
        <v>837506</v>
      </c>
      <c r="N44" s="11">
        <v>11442</v>
      </c>
      <c r="O44" s="11"/>
      <c r="P44" s="9" t="s">
        <v>178</v>
      </c>
      <c r="Q44" s="11">
        <v>0</v>
      </c>
      <c r="R44" s="11">
        <v>14879563</v>
      </c>
      <c r="S44" s="11">
        <v>896</v>
      </c>
      <c r="T44" s="82"/>
      <c r="U44" s="82" t="s">
        <v>159</v>
      </c>
      <c r="V44" s="82" t="s">
        <v>159</v>
      </c>
    </row>
    <row r="45" spans="2:22" x14ac:dyDescent="0.25">
      <c r="B45" s="9" t="s">
        <v>435</v>
      </c>
      <c r="C45" s="82" t="s">
        <v>159</v>
      </c>
      <c r="D45" s="82"/>
      <c r="E45" s="82"/>
      <c r="F45" s="60" t="s">
        <v>381</v>
      </c>
      <c r="K45" s="9" t="s">
        <v>47</v>
      </c>
      <c r="L45" s="11">
        <v>20309</v>
      </c>
      <c r="M45" s="11">
        <v>696391</v>
      </c>
      <c r="N45" s="11">
        <v>8033</v>
      </c>
      <c r="O45" s="11"/>
      <c r="P45" s="9" t="s">
        <v>169</v>
      </c>
      <c r="Q45" s="11">
        <v>0</v>
      </c>
      <c r="R45" s="11">
        <v>30701381</v>
      </c>
      <c r="S45" s="11">
        <v>3997</v>
      </c>
      <c r="T45" s="82"/>
      <c r="U45" s="82" t="s">
        <v>159</v>
      </c>
      <c r="V45" s="82" t="s">
        <v>159</v>
      </c>
    </row>
    <row r="46" spans="2:22" x14ac:dyDescent="0.25">
      <c r="B46" s="9" t="s">
        <v>169</v>
      </c>
      <c r="C46" s="82"/>
      <c r="D46" s="82"/>
      <c r="E46" s="82" t="s">
        <v>159</v>
      </c>
      <c r="F46" s="60" t="s">
        <v>381</v>
      </c>
      <c r="K46" s="9" t="s">
        <v>148</v>
      </c>
      <c r="L46" s="9">
        <v>64</v>
      </c>
      <c r="M46" s="11">
        <v>2537</v>
      </c>
      <c r="N46" s="9">
        <v>125</v>
      </c>
      <c r="P46" s="9" t="s">
        <v>272</v>
      </c>
      <c r="Q46" s="11">
        <v>276</v>
      </c>
      <c r="R46" s="11">
        <v>0</v>
      </c>
      <c r="S46" s="11">
        <v>206</v>
      </c>
      <c r="T46" s="82" t="s">
        <v>159</v>
      </c>
      <c r="U46" s="82"/>
      <c r="V46" s="82"/>
    </row>
    <row r="47" spans="2:22" x14ac:dyDescent="0.25">
      <c r="B47" s="9" t="s">
        <v>436</v>
      </c>
      <c r="C47" s="82" t="s">
        <v>159</v>
      </c>
      <c r="D47" s="82"/>
      <c r="E47" s="82"/>
      <c r="F47" s="60" t="s">
        <v>381</v>
      </c>
      <c r="K47" s="9" t="s">
        <v>180</v>
      </c>
      <c r="L47" s="11">
        <v>58920</v>
      </c>
      <c r="M47" s="11">
        <v>2164516</v>
      </c>
      <c r="N47" s="11">
        <v>12771</v>
      </c>
      <c r="O47" s="11"/>
      <c r="P47" s="9" t="s">
        <v>374</v>
      </c>
      <c r="Q47" s="9">
        <v>155</v>
      </c>
      <c r="R47" s="9">
        <v>333</v>
      </c>
      <c r="S47" s="9">
        <v>1</v>
      </c>
      <c r="T47" s="82"/>
      <c r="U47" s="82" t="s">
        <v>159</v>
      </c>
      <c r="V47" s="82"/>
    </row>
    <row r="48" spans="2:22" x14ac:dyDescent="0.25">
      <c r="B48" s="9" t="s">
        <v>272</v>
      </c>
      <c r="C48" s="82" t="s">
        <v>159</v>
      </c>
      <c r="D48" s="82"/>
      <c r="E48" s="82"/>
      <c r="F48" s="60" t="s">
        <v>381</v>
      </c>
      <c r="K48" s="9" t="s">
        <v>177</v>
      </c>
      <c r="L48" s="11">
        <v>24679</v>
      </c>
      <c r="M48" s="11">
        <v>1471838</v>
      </c>
      <c r="N48" s="11">
        <v>12543</v>
      </c>
      <c r="O48" s="11"/>
      <c r="P48" s="9" t="s">
        <v>183</v>
      </c>
      <c r="Q48" s="9">
        <v>0</v>
      </c>
      <c r="R48" s="9">
        <v>0</v>
      </c>
      <c r="S48" s="9">
        <v>1</v>
      </c>
      <c r="T48" s="82" t="s">
        <v>159</v>
      </c>
      <c r="U48" s="82" t="s">
        <v>159</v>
      </c>
      <c r="V48" s="82" t="s">
        <v>159</v>
      </c>
    </row>
    <row r="49" spans="2:22" x14ac:dyDescent="0.25">
      <c r="B49" s="9" t="s">
        <v>183</v>
      </c>
      <c r="C49" s="82" t="s">
        <v>159</v>
      </c>
      <c r="D49" s="82"/>
      <c r="E49" s="82" t="s">
        <v>159</v>
      </c>
      <c r="F49" s="60" t="s">
        <v>381</v>
      </c>
      <c r="Q49" s="11"/>
      <c r="R49" s="11"/>
      <c r="S49" s="11"/>
      <c r="T49" s="82"/>
      <c r="U49" s="82"/>
      <c r="V49" s="82"/>
    </row>
    <row r="50" spans="2:22" x14ac:dyDescent="0.25">
      <c r="C50" s="82"/>
      <c r="D50" s="82"/>
      <c r="E50" s="82"/>
      <c r="F50" s="60"/>
      <c r="Q50" s="11"/>
      <c r="R50" s="11"/>
      <c r="S50" s="11"/>
      <c r="T50" s="82"/>
      <c r="U50" s="82"/>
      <c r="V50" s="82"/>
    </row>
    <row r="51" spans="2:22" x14ac:dyDescent="0.25">
      <c r="C51" s="82"/>
      <c r="D51" s="82"/>
      <c r="E51" s="82"/>
      <c r="F51" s="82"/>
      <c r="Q51" s="11"/>
      <c r="R51" s="11"/>
      <c r="S51" s="11"/>
      <c r="T51" s="82"/>
      <c r="U51" s="82"/>
      <c r="V51" s="82"/>
    </row>
    <row r="52" spans="2:22" x14ac:dyDescent="0.25">
      <c r="C52" s="82"/>
      <c r="D52" s="82"/>
      <c r="E52" s="82"/>
      <c r="F52" s="82"/>
      <c r="Q52" s="11"/>
      <c r="R52" s="11"/>
      <c r="S52" s="11"/>
      <c r="T52" s="82"/>
      <c r="U52" s="82"/>
      <c r="V52" s="82"/>
    </row>
    <row r="53" spans="2:22" x14ac:dyDescent="0.25">
      <c r="C53" s="82"/>
      <c r="D53" s="82"/>
      <c r="E53" s="82"/>
      <c r="F53" s="82"/>
      <c r="Q53" s="11"/>
      <c r="R53" s="11"/>
      <c r="S53" s="11"/>
      <c r="T53" s="82"/>
      <c r="U53" s="82"/>
      <c r="V53" s="82"/>
    </row>
    <row r="54" spans="2:22" x14ac:dyDescent="0.25">
      <c r="C54" s="82"/>
      <c r="D54" s="82"/>
      <c r="E54" s="82"/>
      <c r="F54" s="82"/>
      <c r="Q54" s="11"/>
      <c r="R54" s="11"/>
      <c r="S54" s="11"/>
      <c r="T54" s="82"/>
      <c r="U54" s="82"/>
      <c r="V54" s="82"/>
    </row>
    <row r="55" spans="2:22" x14ac:dyDescent="0.25">
      <c r="C55" s="82"/>
      <c r="D55" s="82"/>
      <c r="E55" s="82"/>
      <c r="F55" s="82"/>
      <c r="Q55" s="11"/>
      <c r="R55" s="11"/>
      <c r="S55" s="11"/>
      <c r="T55" s="82"/>
      <c r="U55" s="82"/>
      <c r="V55" s="82"/>
    </row>
    <row r="56" spans="2:22" x14ac:dyDescent="0.25">
      <c r="C56" s="82"/>
      <c r="D56" s="82"/>
      <c r="E56" s="82"/>
      <c r="F56" s="82"/>
      <c r="V56" s="82"/>
    </row>
    <row r="57" spans="2:22" x14ac:dyDescent="0.25">
      <c r="C57" s="82"/>
      <c r="D57" s="82"/>
      <c r="E57" s="82"/>
      <c r="F57" s="82"/>
      <c r="V57" s="82"/>
    </row>
    <row r="58" spans="2:22" x14ac:dyDescent="0.25">
      <c r="C58" s="82"/>
      <c r="D58" s="82"/>
      <c r="E58" s="82"/>
      <c r="F58" s="82"/>
    </row>
  </sheetData>
  <sortState ref="B10:F33">
    <sortCondition ref="B10"/>
  </sortState>
  <mergeCells count="2">
    <mergeCell ref="B5:F5"/>
    <mergeCell ref="B6:F6"/>
  </mergeCells>
  <pageMargins left="0.7" right="0.7" top="0.75" bottom="0.75" header="0.3" footer="0.3"/>
  <pageSetup scale="41" orientation="portrait" verticalDpi="598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pane ySplit="4" topLeftCell="A5" activePane="bottomLeft" state="frozen"/>
      <selection activeCell="O3" sqref="O3"/>
      <selection pane="bottomLeft" activeCell="O3" sqref="O3"/>
    </sheetView>
  </sheetViews>
  <sheetFormatPr defaultColWidth="9.109375" defaultRowHeight="14.4" x14ac:dyDescent="0.3"/>
  <cols>
    <col min="1" max="1" width="10.44140625" style="149" bestFit="1" customWidth="1"/>
    <col min="2" max="2" width="23.109375" style="150" bestFit="1" customWidth="1"/>
    <col min="3" max="3" width="37.88671875" style="150" customWidth="1"/>
    <col min="4" max="4" width="13.44140625" style="149" bestFit="1" customWidth="1"/>
    <col min="5" max="16384" width="9.109375" style="149"/>
  </cols>
  <sheetData>
    <row r="1" spans="1:4" x14ac:dyDescent="0.3">
      <c r="A1" s="191"/>
      <c r="B1" s="198"/>
      <c r="C1" s="198"/>
      <c r="D1" s="191" t="s">
        <v>369</v>
      </c>
    </row>
    <row r="2" spans="1:4" x14ac:dyDescent="0.3">
      <c r="A2" s="191"/>
      <c r="B2" s="198" t="s">
        <v>360</v>
      </c>
      <c r="C2" s="198"/>
      <c r="D2" s="191"/>
    </row>
    <row r="3" spans="1:4" x14ac:dyDescent="0.3">
      <c r="A3" s="191"/>
      <c r="B3" s="151"/>
      <c r="C3" s="151"/>
      <c r="D3" s="191"/>
    </row>
    <row r="4" spans="1:4" x14ac:dyDescent="0.3">
      <c r="A4" s="152" t="s">
        <v>359</v>
      </c>
      <c r="B4" s="153" t="s">
        <v>358</v>
      </c>
      <c r="C4" s="153" t="s">
        <v>357</v>
      </c>
      <c r="D4" s="152" t="s">
        <v>356</v>
      </c>
    </row>
    <row r="5" spans="1:4" x14ac:dyDescent="0.3">
      <c r="A5" s="191">
        <v>10</v>
      </c>
      <c r="B5" s="151" t="s">
        <v>355</v>
      </c>
      <c r="C5" s="151" t="s">
        <v>326</v>
      </c>
      <c r="D5" s="191" t="s">
        <v>354</v>
      </c>
    </row>
    <row r="6" spans="1:4" x14ac:dyDescent="0.3">
      <c r="A6" s="191">
        <v>26</v>
      </c>
      <c r="B6" s="151" t="s">
        <v>353</v>
      </c>
      <c r="C6" s="151" t="s">
        <v>352</v>
      </c>
      <c r="D6" s="191" t="s">
        <v>351</v>
      </c>
    </row>
    <row r="7" spans="1:4" x14ac:dyDescent="0.3">
      <c r="A7" s="191">
        <v>31</v>
      </c>
      <c r="B7" s="151" t="s">
        <v>350</v>
      </c>
      <c r="C7" s="151" t="s">
        <v>316</v>
      </c>
      <c r="D7" s="191" t="s">
        <v>349</v>
      </c>
    </row>
    <row r="8" spans="1:4" x14ac:dyDescent="0.3">
      <c r="A8" s="191">
        <v>33</v>
      </c>
      <c r="B8" s="151" t="s">
        <v>348</v>
      </c>
      <c r="C8" s="151" t="s">
        <v>316</v>
      </c>
      <c r="D8" s="191" t="s">
        <v>347</v>
      </c>
    </row>
    <row r="9" spans="1:4" x14ac:dyDescent="0.3">
      <c r="A9" s="191">
        <v>35</v>
      </c>
      <c r="B9" s="151" t="s">
        <v>346</v>
      </c>
      <c r="C9" s="151" t="s">
        <v>316</v>
      </c>
      <c r="D9" s="191" t="s">
        <v>345</v>
      </c>
    </row>
    <row r="10" spans="1:4" x14ac:dyDescent="0.3">
      <c r="A10" s="191">
        <v>36</v>
      </c>
      <c r="B10" s="151" t="s">
        <v>344</v>
      </c>
      <c r="C10" s="151" t="s">
        <v>316</v>
      </c>
      <c r="D10" s="191" t="s">
        <v>343</v>
      </c>
    </row>
    <row r="11" spans="1:4" x14ac:dyDescent="0.3">
      <c r="A11" s="191">
        <v>40</v>
      </c>
      <c r="B11" s="151" t="s">
        <v>342</v>
      </c>
      <c r="C11" s="151" t="s">
        <v>339</v>
      </c>
      <c r="D11" s="191" t="s">
        <v>341</v>
      </c>
    </row>
    <row r="12" spans="1:4" x14ac:dyDescent="0.3">
      <c r="A12" s="191">
        <v>42</v>
      </c>
      <c r="B12" s="151" t="s">
        <v>340</v>
      </c>
      <c r="C12" s="151" t="s">
        <v>339</v>
      </c>
      <c r="D12" s="191" t="s">
        <v>338</v>
      </c>
    </row>
    <row r="13" spans="1:4" x14ac:dyDescent="0.3">
      <c r="A13" s="191">
        <v>79</v>
      </c>
      <c r="B13" s="151" t="s">
        <v>337</v>
      </c>
      <c r="C13" s="151" t="s">
        <v>331</v>
      </c>
      <c r="D13" s="191" t="s">
        <v>336</v>
      </c>
    </row>
    <row r="14" spans="1:4" x14ac:dyDescent="0.3">
      <c r="A14" s="191">
        <v>131</v>
      </c>
      <c r="B14" s="151" t="s">
        <v>335</v>
      </c>
      <c r="C14" s="151" t="s">
        <v>334</v>
      </c>
      <c r="D14" s="191" t="s">
        <v>333</v>
      </c>
    </row>
    <row r="15" spans="1:4" x14ac:dyDescent="0.3">
      <c r="A15" s="191">
        <v>194</v>
      </c>
      <c r="B15" s="151" t="s">
        <v>332</v>
      </c>
      <c r="C15" s="151" t="s">
        <v>331</v>
      </c>
      <c r="D15" s="191" t="s">
        <v>330</v>
      </c>
    </row>
    <row r="16" spans="1:4" x14ac:dyDescent="0.3">
      <c r="A16" s="191">
        <v>405</v>
      </c>
      <c r="B16" s="151" t="s">
        <v>329</v>
      </c>
      <c r="C16" s="151" t="s">
        <v>326</v>
      </c>
      <c r="D16" s="191" t="s">
        <v>328</v>
      </c>
    </row>
    <row r="17" spans="1:4" x14ac:dyDescent="0.3">
      <c r="A17" s="191">
        <v>406</v>
      </c>
      <c r="B17" s="151" t="s">
        <v>327</v>
      </c>
      <c r="C17" s="151" t="s">
        <v>326</v>
      </c>
      <c r="D17" s="191" t="s">
        <v>325</v>
      </c>
    </row>
    <row r="18" spans="1:4" x14ac:dyDescent="0.3">
      <c r="A18" s="191">
        <v>412</v>
      </c>
      <c r="B18" s="151" t="s">
        <v>324</v>
      </c>
      <c r="C18" s="151" t="s">
        <v>323</v>
      </c>
      <c r="D18" s="191" t="s">
        <v>322</v>
      </c>
    </row>
    <row r="19" spans="1:4" x14ac:dyDescent="0.3">
      <c r="A19" s="191">
        <v>415</v>
      </c>
      <c r="B19" s="151" t="s">
        <v>321</v>
      </c>
      <c r="C19" s="151" t="s">
        <v>316</v>
      </c>
      <c r="D19" s="191" t="s">
        <v>320</v>
      </c>
    </row>
    <row r="20" spans="1:4" x14ac:dyDescent="0.3">
      <c r="A20" s="191">
        <v>416</v>
      </c>
      <c r="B20" s="151" t="s">
        <v>319</v>
      </c>
      <c r="C20" s="151" t="s">
        <v>316</v>
      </c>
      <c r="D20" s="191" t="s">
        <v>318</v>
      </c>
    </row>
    <row r="21" spans="1:4" x14ac:dyDescent="0.3">
      <c r="A21" s="191">
        <v>417</v>
      </c>
      <c r="B21" s="151" t="s">
        <v>317</v>
      </c>
      <c r="C21" s="151" t="s">
        <v>316</v>
      </c>
      <c r="D21" s="191" t="s">
        <v>315</v>
      </c>
    </row>
    <row r="22" spans="1:4" x14ac:dyDescent="0.3">
      <c r="A22" s="191">
        <v>456</v>
      </c>
      <c r="B22" s="151" t="s">
        <v>314</v>
      </c>
      <c r="C22" s="151" t="s">
        <v>313</v>
      </c>
      <c r="D22" s="191" t="s">
        <v>312</v>
      </c>
    </row>
    <row r="23" spans="1:4" x14ac:dyDescent="0.3">
      <c r="A23" s="191">
        <v>479</v>
      </c>
      <c r="B23" s="151" t="s">
        <v>311</v>
      </c>
      <c r="C23" s="151" t="s">
        <v>310</v>
      </c>
      <c r="D23" s="191" t="s">
        <v>309</v>
      </c>
    </row>
    <row r="24" spans="1:4" x14ac:dyDescent="0.3">
      <c r="A24" s="194"/>
      <c r="B24" s="195"/>
      <c r="C24" s="195"/>
      <c r="D24" s="194"/>
    </row>
  </sheetData>
  <mergeCells count="2">
    <mergeCell ref="B1:C1"/>
    <mergeCell ref="B2:C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Appendix F-135 2018</vt:lpstr>
      <vt:lpstr>2018 Regression</vt:lpstr>
      <vt:lpstr>Appendix G-135 2018</vt:lpstr>
      <vt:lpstr>Appendix H-135 2018</vt:lpstr>
      <vt:lpstr>Appendix H-2-135 2018</vt:lpstr>
      <vt:lpstr>Appendix I-135 2018</vt:lpstr>
      <vt:lpstr>Appendix J-135 2018</vt:lpstr>
      <vt:lpstr>Appendix O 2018</vt:lpstr>
      <vt:lpstr>Appendix P</vt:lpstr>
      <vt:lpstr>'Appendix F-135 2018'!Print_Area</vt:lpstr>
      <vt:lpstr>'Appendix I-135 2018'!Print_Area</vt:lpstr>
      <vt:lpstr>'Appendix H-135 2018'!Print_Titles</vt:lpstr>
      <vt:lpstr>'Appendix H-2-135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2020-07-21T15:12:12Z</dcterms:modified>
</cp:coreProperties>
</file>