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defaultThemeVersion="124226"/>
  <workbookProtection workbookAlgorithmName="SHA-512" workbookHashValue="gOGiYkuvPHmf3TD90BFGEXLCeeXpEEVFFD6hjY2Qpm5dQPOn5+u0a0GHWBjdMZe3MjUpOHqpwTPWYI4JGXdhlQ==" workbookSaltValue="OH4cWzTbII8sQInxO0Q8rQ==" workbookSpinCount="100000" lockStructure="1"/>
  <bookViews>
    <workbookView xWindow="216" yWindow="288" windowWidth="20736" windowHeight="11556" tabRatio="877"/>
  </bookViews>
  <sheets>
    <sheet name="Appendix A Table for Order" sheetId="31" r:id="rId1"/>
    <sheet name="Appendix B 2018" sheetId="20" r:id="rId2"/>
    <sheet name="2018 Regression" sheetId="34" state="hidden" r:id="rId3"/>
    <sheet name="Appendix C  2018" sheetId="19" r:id="rId4"/>
    <sheet name="Appendix D 2018" sheetId="17" r:id="rId5"/>
    <sheet name="Appendix D 2 2018" sheetId="16" r:id="rId6"/>
    <sheet name="Appendix E, 1% 2018" sheetId="15" r:id="rId7"/>
  </sheets>
  <definedNames>
    <definedName name="_xlnm._FilterDatabase" localSheetId="4" hidden="1">#REF!</definedName>
    <definedName name="_xlnm.Print_Area" localSheetId="1">'Appendix B 2018'!$B$1:$N$30</definedName>
  </definedNames>
  <calcPr calcId="171027" fullPrecision="0"/>
</workbook>
</file>

<file path=xl/calcChain.xml><?xml version="1.0" encoding="utf-8"?>
<calcChain xmlns="http://schemas.openxmlformats.org/spreadsheetml/2006/main">
  <c r="D7" i="31" l="1"/>
  <c r="I7" i="31"/>
  <c r="D8" i="31" l="1"/>
  <c r="D6" i="31"/>
  <c r="I20" i="16" l="1"/>
  <c r="I21" i="16"/>
  <c r="I22" i="16"/>
  <c r="I23" i="16"/>
  <c r="I24" i="16" s="1"/>
  <c r="I28" i="16"/>
  <c r="E8" i="31"/>
  <c r="E7" i="31"/>
  <c r="D54" i="17" l="1"/>
  <c r="D52" i="17"/>
  <c r="M9" i="31" l="1"/>
  <c r="L8" i="31"/>
  <c r="K8" i="31"/>
  <c r="I8" i="31"/>
  <c r="L7" i="31"/>
  <c r="K7" i="31"/>
  <c r="K6" i="31"/>
  <c r="I6" i="31"/>
  <c r="M7" i="31" l="1"/>
  <c r="M8" i="31"/>
  <c r="F12" i="17" l="1"/>
  <c r="F16" i="17"/>
  <c r="F22" i="17"/>
  <c r="F23" i="17" s="1"/>
  <c r="F35" i="17"/>
  <c r="F43" i="17" s="1"/>
  <c r="F42" i="17"/>
  <c r="F51" i="17"/>
  <c r="F59" i="17" s="1"/>
  <c r="F57" i="17"/>
  <c r="F58" i="17"/>
  <c r="F41" i="17" l="1"/>
  <c r="F56" i="17"/>
  <c r="F44" i="17"/>
  <c r="F60" i="17"/>
  <c r="F40" i="17"/>
  <c r="F24" i="17"/>
  <c r="F25" i="17" s="1"/>
  <c r="F26" i="17" s="1"/>
  <c r="E11" i="15"/>
  <c r="F11" i="15" s="1"/>
  <c r="G18" i="16"/>
  <c r="I25" i="16" s="1"/>
  <c r="I26" i="16" s="1"/>
  <c r="A14" i="16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D50" i="17"/>
  <c r="F27" i="17" s="1"/>
  <c r="G21" i="19"/>
  <c r="G20" i="19"/>
  <c r="D20" i="19"/>
  <c r="G19" i="19"/>
  <c r="G18" i="19"/>
  <c r="G17" i="19"/>
  <c r="G16" i="19"/>
  <c r="G15" i="19"/>
  <c r="G14" i="19"/>
  <c r="G13" i="19"/>
  <c r="G12" i="19"/>
  <c r="K17" i="20"/>
  <c r="H12" i="19" l="1"/>
  <c r="E17" i="20" s="1"/>
  <c r="G17" i="20" s="1"/>
  <c r="G25" i="16"/>
  <c r="F10" i="15"/>
  <c r="G10" i="15" s="1"/>
  <c r="D27" i="17"/>
  <c r="F28" i="17"/>
  <c r="D57" i="17"/>
  <c r="G26" i="16" l="1"/>
  <c r="C16" i="20" s="1"/>
  <c r="I16" i="20" s="1"/>
  <c r="M16" i="20" s="1"/>
  <c r="D28" i="17"/>
  <c r="C21" i="19" l="1"/>
  <c r="D21" i="19" s="1"/>
  <c r="C17" i="20"/>
  <c r="C18" i="20" s="1"/>
  <c r="I17" i="20" l="1"/>
  <c r="M17" i="20" s="1"/>
  <c r="I18" i="20" l="1"/>
  <c r="M18" i="20" s="1"/>
  <c r="L6" i="31" l="1"/>
  <c r="E6" i="31"/>
  <c r="M6" i="31" s="1"/>
</calcChain>
</file>

<file path=xl/sharedStrings.xml><?xml version="1.0" encoding="utf-8"?>
<sst xmlns="http://schemas.openxmlformats.org/spreadsheetml/2006/main" count="296" uniqueCount="163">
  <si>
    <t>Capacity Related Expense (CR)</t>
  </si>
  <si>
    <t>Direct Expense, Includes Fuel</t>
  </si>
  <si>
    <t>Indirect Expense</t>
  </si>
  <si>
    <t>CR Markup</t>
  </si>
  <si>
    <t>Circuity Markup</t>
  </si>
  <si>
    <t>By Aircraft Type</t>
  </si>
  <si>
    <t>Less Psgr. Liability Insurance</t>
  </si>
  <si>
    <t>Linehaul Expense Allocable to Mail</t>
  </si>
  <si>
    <t>Marked Up Costs (R11*R4*R5*R8)</t>
  </si>
  <si>
    <t xml:space="preserve">Percentage of Eligible Mail RTMs </t>
  </si>
  <si>
    <t>Cost Wtd. By Mail RTMs (R15*R16)</t>
  </si>
  <si>
    <t>Aircraft Code</t>
  </si>
  <si>
    <t>Pax RTMs</t>
  </si>
  <si>
    <t>Frt RTMs Wtd. @ 0.75</t>
  </si>
  <si>
    <t>Mail RTMs</t>
  </si>
  <si>
    <t>Total RTMs</t>
  </si>
  <si>
    <t>Aircraft Miles</t>
  </si>
  <si>
    <t>Available Ton Miles (ATMs)</t>
  </si>
  <si>
    <t>Departures Performed</t>
  </si>
  <si>
    <t>Ton Load Factor</t>
  </si>
  <si>
    <t>Stage Length</t>
  </si>
  <si>
    <t>ATMs per Mile</t>
  </si>
  <si>
    <t>RTMs per Mile</t>
  </si>
  <si>
    <t>RTMs per Hour</t>
  </si>
  <si>
    <t>Eligible Traffic</t>
  </si>
  <si>
    <t>Scheduled + Nonscheduled Traffic</t>
  </si>
  <si>
    <t>Block Hours, T-100</t>
  </si>
  <si>
    <t>.</t>
  </si>
  <si>
    <t>System Parameters for Each Carrier</t>
  </si>
  <si>
    <t>PenAir</t>
  </si>
  <si>
    <t>Saab 340B</t>
  </si>
  <si>
    <t>Linehaul, Part 121</t>
  </si>
  <si>
    <t>Total</t>
  </si>
  <si>
    <t>Cost per Block Hour (R11÷ R18)</t>
  </si>
  <si>
    <t>Eligible Expense (R13*R32÷R18)</t>
  </si>
  <si>
    <t>Return and Tax Markup</t>
  </si>
  <si>
    <t>T-100 Seg. Mail RTMs</t>
  </si>
  <si>
    <t>T-100 Mkt. Mail RTMs</t>
  </si>
  <si>
    <t>Eligible Cost per RTM (R14÷R36)</t>
  </si>
  <si>
    <t>Carrier</t>
  </si>
  <si>
    <t>Total Fuel Expense</t>
  </si>
  <si>
    <t>Total Gallons Issued</t>
  </si>
  <si>
    <t>Price per Gallon</t>
  </si>
  <si>
    <t>Costs per Hour</t>
  </si>
  <si>
    <t>Eligible Fuel Expense</t>
  </si>
  <si>
    <t>Cost per Eligible RTM</t>
  </si>
  <si>
    <t>Mail RTMs, Percentage</t>
  </si>
  <si>
    <t>Cost/RTM, Wtd. By Mail RTMs</t>
  </si>
  <si>
    <t>Total Block Hours, T-100 Segment</t>
  </si>
  <si>
    <t>Total Block Hours, Schedule F-2</t>
  </si>
  <si>
    <t>Eligible Mail RTMs, T-100 Segment</t>
  </si>
  <si>
    <t>Eligible Block Hours, , T-100 Segment</t>
  </si>
  <si>
    <t>Subtotal, Total Eligible RTMs, T-100 Segment</t>
  </si>
  <si>
    <t>Burn per Revenue Block Hour</t>
  </si>
  <si>
    <t>$/RTM</t>
  </si>
  <si>
    <t>Linehaul</t>
  </si>
  <si>
    <t>Natural Log</t>
  </si>
  <si>
    <t>Actual Y</t>
  </si>
  <si>
    <t>Predicted Y</t>
  </si>
  <si>
    <t>Regression Statistics</t>
  </si>
  <si>
    <t>Multiple R</t>
  </si>
  <si>
    <t>R Square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</si>
  <si>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</si>
  <si>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</si>
  <si>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</si>
  <si>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</si>
  <si>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</si>
  <si>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</si>
  <si>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</si>
  <si>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</si>
  <si>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</si>
  <si>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</si>
  <si>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</si>
  <si>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P-value</t>
  </si>
  <si>
    <t>Lower 95%</t>
  </si>
  <si>
    <t>Upper 95%</t>
  </si>
  <si>
    <t>X Variable 1</t>
  </si>
  <si>
    <t>Residuals</t>
  </si>
  <si>
    <t>EXP (Y)</t>
  </si>
  <si>
    <t>Appendix B</t>
  </si>
  <si>
    <t>Page 1 of 2</t>
  </si>
  <si>
    <t>Page 2 of 2</t>
  </si>
  <si>
    <t xml:space="preserve">Annual </t>
  </si>
  <si>
    <t>Increase</t>
  </si>
  <si>
    <t>Unit Cost per</t>
  </si>
  <si>
    <t>Revenue Ton-Mile</t>
  </si>
  <si>
    <t>Fuel</t>
  </si>
  <si>
    <t>Nonfuel</t>
  </si>
  <si>
    <t xml:space="preserve">Year Ended </t>
  </si>
  <si>
    <t>Avg. Annual</t>
  </si>
  <si>
    <t>Change,</t>
  </si>
  <si>
    <t xml:space="preserve">Midpoint </t>
  </si>
  <si>
    <t>Change</t>
  </si>
  <si>
    <t>Midpoint to</t>
  </si>
  <si>
    <t>Estimated</t>
  </si>
  <si>
    <t>Unit Cost at</t>
  </si>
  <si>
    <t>Current</t>
  </si>
  <si>
    <t>Current Rate</t>
  </si>
  <si>
    <t>Change from</t>
  </si>
  <si>
    <t>The total is the sum of the two. The final order will reflect the most recent quarterly fuel costs available at the time.</t>
  </si>
  <si>
    <t>Appendix A</t>
  </si>
  <si>
    <t>(1)</t>
  </si>
  <si>
    <t>(2)</t>
  </si>
  <si>
    <t>(3)</t>
  </si>
  <si>
    <t>(4)</t>
  </si>
  <si>
    <t>(5)</t>
  </si>
  <si>
    <t>(6)</t>
  </si>
  <si>
    <t>1/</t>
  </si>
  <si>
    <t>2/</t>
  </si>
  <si>
    <t>3/</t>
  </si>
  <si>
    <t>4/</t>
  </si>
  <si>
    <t>5/</t>
  </si>
  <si>
    <t>5/ Column 4 ÷ Column 5 less 1.</t>
  </si>
  <si>
    <t>Appendix D</t>
  </si>
  <si>
    <t>Cumulative</t>
  </si>
  <si>
    <t>2-Ltr.</t>
  </si>
  <si>
    <t>A/C Type</t>
  </si>
  <si>
    <t>Percent</t>
  </si>
  <si>
    <t>KS</t>
  </si>
  <si>
    <t>whether a particular segment operated as Mainline, Part 121, or Part 135.</t>
  </si>
  <si>
    <t>The above reflects Part 121 operations only.</t>
  </si>
  <si>
    <t>Appendix E</t>
  </si>
  <si>
    <t>Eligible</t>
  </si>
  <si>
    <t>Predicted</t>
  </si>
  <si>
    <t>One Percent Rule</t>
  </si>
  <si>
    <t>Ratio of Total to Revenue Block Hours</t>
  </si>
  <si>
    <t>t Stat</t>
  </si>
  <si>
    <t>Adjusted R Square</t>
  </si>
  <si>
    <t>Standard Error</t>
  </si>
  <si>
    <t>Note: We have relied on a special report prepared by PenAir that shows</t>
  </si>
  <si>
    <t>3/ Reflects the fact that from the midpoint of the reporting period to the midpoint of the prospective</t>
  </si>
  <si>
    <t>Appendix C</t>
  </si>
  <si>
    <t>Part 121</t>
  </si>
  <si>
    <t>Part 135</t>
  </si>
  <si>
    <t>Seaplane</t>
  </si>
  <si>
    <t>Terminal</t>
  </si>
  <si>
    <t>Proposed</t>
  </si>
  <si>
    <t>Percentage Change</t>
  </si>
  <si>
    <t>NA</t>
  </si>
  <si>
    <t>Summary of Rates</t>
  </si>
  <si>
    <t>SUMMARY OUTPUT</t>
  </si>
  <si>
    <t>Lower 95.0%</t>
  </si>
  <si>
    <t>Upper 95.0%</t>
  </si>
  <si>
    <t>RESIDUAL OUTPUT</t>
  </si>
  <si>
    <t>Observation</t>
  </si>
  <si>
    <t>a 12-month period.</t>
  </si>
  <si>
    <r>
      <t xml:space="preserve">Determination of Which Carriers are Included in the Part 121 Class Rate, YE </t>
    </r>
    <r>
      <rPr>
        <sz val="11"/>
        <color rgb="FFFF0000"/>
        <rFont val="Times New Roman"/>
        <family val="1"/>
      </rPr>
      <t>9-30-18</t>
    </r>
  </si>
  <si>
    <r>
      <t xml:space="preserve">Year Ended September 30, </t>
    </r>
    <r>
      <rPr>
        <sz val="10"/>
        <color rgb="FFFF0000"/>
        <rFont val="Times New Roman"/>
        <family val="1"/>
      </rPr>
      <t>2018</t>
    </r>
  </si>
  <si>
    <t>YE 6/30/08</t>
  </si>
  <si>
    <r>
      <t xml:space="preserve">Order </t>
    </r>
    <r>
      <rPr>
        <u/>
        <sz val="11"/>
        <color rgb="FFFF0000"/>
        <rFont val="Times New Roman"/>
        <family val="1"/>
      </rPr>
      <t>2019-5-17</t>
    </r>
  </si>
  <si>
    <r>
      <t xml:space="preserve">Calculation of the Linehaul, Part 121, YE </t>
    </r>
    <r>
      <rPr>
        <sz val="11"/>
        <color rgb="FFFF0000"/>
        <rFont val="Times New Roman"/>
        <family val="1"/>
      </rPr>
      <t>9-30-18</t>
    </r>
  </si>
  <si>
    <t>Current, Order 2019-5-17</t>
  </si>
  <si>
    <r>
      <t xml:space="preserve">to YE </t>
    </r>
    <r>
      <rPr>
        <u/>
        <sz val="11"/>
        <color rgb="FFFF0000"/>
        <rFont val="Times New Roman"/>
        <family val="1"/>
      </rPr>
      <t>9/30/18</t>
    </r>
  </si>
  <si>
    <r>
      <t xml:space="preserve">4/ Fuel reflects YE </t>
    </r>
    <r>
      <rPr>
        <sz val="11"/>
        <color rgb="FFFF0000"/>
        <rFont val="Times New Roman"/>
        <family val="1"/>
      </rPr>
      <t>9-30-18</t>
    </r>
    <r>
      <rPr>
        <sz val="11"/>
        <color theme="1"/>
        <rFont val="Times New Roman"/>
        <family val="1"/>
      </rPr>
      <t xml:space="preserve">, Appendix D, Page 2.  Nonfuel is column (1) mulitplied by Column (3). </t>
    </r>
  </si>
  <si>
    <r>
      <t xml:space="preserve">Fuel Expense, Year Ended September 30, </t>
    </r>
    <r>
      <rPr>
        <sz val="10"/>
        <color rgb="FFFF0000"/>
        <rFont val="Times New Roman"/>
        <family val="1"/>
      </rPr>
      <t>2018</t>
    </r>
  </si>
  <si>
    <r>
      <t xml:space="preserve">rate is 2 years.  </t>
    </r>
    <r>
      <rPr>
        <sz val="11"/>
        <color rgb="FFFF0000"/>
        <rFont val="Times New Roman"/>
        <family val="1"/>
      </rPr>
      <t>1.0411 x 1.0411 = 1.0839</t>
    </r>
    <r>
      <rPr>
        <sz val="11"/>
        <color theme="1"/>
        <rFont val="Times New Roman"/>
        <family val="1"/>
      </rPr>
      <t xml:space="preserve">, where </t>
    </r>
    <r>
      <rPr>
        <sz val="11"/>
        <color rgb="FFFF0000"/>
        <rFont val="Times New Roman"/>
        <family val="1"/>
      </rPr>
      <t xml:space="preserve">1.0411 </t>
    </r>
    <r>
      <rPr>
        <sz val="11"/>
        <color theme="1"/>
        <rFont val="Times New Roman"/>
        <family val="1"/>
      </rPr>
      <t>is the average annual unit cost increase projected for</t>
    </r>
  </si>
  <si>
    <t xml:space="preserve"> Note:  PenAir shows a significantly higher F-2 to T-100 block hour ratio, due to significant non-Alaska flying.</t>
  </si>
  <si>
    <t xml:space="preserve"> Calculations exclude non-Alaska flying.</t>
  </si>
  <si>
    <t>1/  Nonfuel, Appendix D, Page 1 of 2; Fuel, Appendix D, Page 2 of 2.</t>
  </si>
  <si>
    <t>2/ We assume fuel increases will be zero.  For nonfuel, see "predicted annual increase" in Appendix C, Page 1 of 2.</t>
  </si>
  <si>
    <t>Regression Analysis of the Nonfuel Linehaul Unit Cost per RTM</t>
  </si>
  <si>
    <t>Year-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</si>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</sst>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#,##0"/>
    <numFmt numFmtId="165" formatCode="&quot;$&quot;#,##0.00"/>
    <numFmt numFmtId="166" formatCode="&quot;$&quot;#,##0.0000"/>
    <numFmt numFmtId="167" formatCode="#,##0.0000"/>
    <numFmt numFmtId="168" formatCode="0.0000"/>
    <numFmt numFmtId="169" formatCode="_(* #,##0_);_(* \(#,##0\);_(* &quot;-&quot;??_);_(@_)"/>
    <numFmt numFmtId="170" formatCode="0.0%"/>
    <numFmt numFmtId="171" formatCode="mm/d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u val="double"/>
      <sz val="10"/>
      <color theme="1"/>
      <name val="Times New Roman"/>
      <family val="1"/>
    </font>
    <font>
      <u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u val="double"/>
      <sz val="10"/>
      <name val="Times New Roman"/>
      <family val="1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right"/>
    </xf>
    <xf numFmtId="10" fontId="1" fillId="0" borderId="0" xfId="0" applyNumberFormat="1" applyFont="1"/>
    <xf numFmtId="10" fontId="2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centerContinuous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Continuous"/>
    </xf>
    <xf numFmtId="3" fontId="1" fillId="0" borderId="1" xfId="0" applyNumberFormat="1" applyFont="1" applyBorder="1"/>
    <xf numFmtId="0" fontId="1" fillId="0" borderId="0" xfId="0" applyFont="1" applyBorder="1"/>
    <xf numFmtId="164" fontId="3" fillId="0" borderId="0" xfId="0" applyNumberFormat="1" applyFont="1"/>
    <xf numFmtId="10" fontId="3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right"/>
    </xf>
    <xf numFmtId="165" fontId="3" fillId="0" borderId="0" xfId="0" applyNumberFormat="1" applyFont="1"/>
    <xf numFmtId="166" fontId="3" fillId="0" borderId="0" xfId="0" applyNumberFormat="1" applyFont="1"/>
    <xf numFmtId="10" fontId="3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Continuous"/>
    </xf>
    <xf numFmtId="164" fontId="3" fillId="0" borderId="1" xfId="0" applyNumberFormat="1" applyFont="1" applyBorder="1" applyAlignment="1">
      <alignment horizontal="centerContinuous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166" fontId="5" fillId="0" borderId="0" xfId="0" applyNumberFormat="1" applyFont="1" applyAlignment="1">
      <alignment horizontal="right"/>
    </xf>
    <xf numFmtId="4" fontId="3" fillId="0" borderId="0" xfId="0" applyNumberFormat="1" applyFont="1"/>
    <xf numFmtId="1" fontId="3" fillId="0" borderId="0" xfId="0" applyNumberFormat="1" applyFont="1"/>
    <xf numFmtId="0" fontId="1" fillId="0" borderId="2" xfId="0" applyFont="1" applyBorder="1"/>
    <xf numFmtId="0" fontId="0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10" fontId="1" fillId="0" borderId="0" xfId="0" applyNumberFormat="1" applyFont="1" applyBorder="1"/>
    <xf numFmtId="167" fontId="1" fillId="0" borderId="0" xfId="0" applyNumberFormat="1" applyFont="1" applyBorder="1"/>
    <xf numFmtId="167" fontId="1" fillId="0" borderId="0" xfId="0" applyNumberFormat="1" applyFont="1" applyBorder="1" applyAlignment="1">
      <alignment horizontal="right"/>
    </xf>
    <xf numFmtId="167" fontId="2" fillId="0" borderId="0" xfId="0" applyNumberFormat="1" applyFont="1" applyBorder="1" applyAlignment="1">
      <alignment horizontal="right"/>
    </xf>
    <xf numFmtId="167" fontId="0" fillId="0" borderId="0" xfId="0" applyNumberFormat="1" applyFont="1" applyBorder="1"/>
    <xf numFmtId="168" fontId="1" fillId="0" borderId="0" xfId="0" applyNumberFormat="1" applyFont="1" applyBorder="1"/>
    <xf numFmtId="168" fontId="1" fillId="0" borderId="0" xfId="0" applyNumberFormat="1" applyFont="1" applyBorder="1" applyAlignment="1">
      <alignment horizontal="right"/>
    </xf>
    <xf numFmtId="168" fontId="0" fillId="0" borderId="0" xfId="0" applyNumberFormat="1" applyFont="1" applyBorder="1"/>
    <xf numFmtId="49" fontId="1" fillId="0" borderId="0" xfId="0" applyNumberFormat="1" applyFont="1" applyAlignment="1">
      <alignment horizontal="center"/>
    </xf>
    <xf numFmtId="14" fontId="6" fillId="0" borderId="0" xfId="0" applyNumberFormat="1" applyFont="1"/>
    <xf numFmtId="166" fontId="1" fillId="0" borderId="0" xfId="0" applyNumberFormat="1" applyFont="1"/>
    <xf numFmtId="166" fontId="2" fillId="0" borderId="0" xfId="0" applyNumberFormat="1" applyFont="1"/>
    <xf numFmtId="14" fontId="6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14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9" fontId="0" fillId="0" borderId="0" xfId="0" applyNumberFormat="1"/>
    <xf numFmtId="0" fontId="0" fillId="0" borderId="0" xfId="0" applyAlignment="1">
      <alignment horizontal="left" indent="3"/>
    </xf>
    <xf numFmtId="169" fontId="1" fillId="0" borderId="0" xfId="0" applyNumberFormat="1" applyFont="1"/>
    <xf numFmtId="164" fontId="3" fillId="3" borderId="0" xfId="0" applyNumberFormat="1" applyFont="1" applyFill="1"/>
    <xf numFmtId="3" fontId="3" fillId="3" borderId="0" xfId="0" applyNumberFormat="1" applyFont="1" applyFill="1"/>
    <xf numFmtId="0" fontId="3" fillId="0" borderId="0" xfId="0" applyNumberFormat="1" applyFont="1"/>
    <xf numFmtId="0" fontId="4" fillId="0" borderId="0" xfId="0" applyNumberFormat="1" applyFont="1"/>
    <xf numFmtId="3" fontId="4" fillId="3" borderId="0" xfId="0" applyNumberFormat="1" applyFont="1" applyFill="1"/>
    <xf numFmtId="0" fontId="0" fillId="0" borderId="0" xfId="0" applyFill="1" applyBorder="1" applyAlignment="1"/>
    <xf numFmtId="0" fontId="0" fillId="0" borderId="3" xfId="0" applyFill="1" applyBorder="1" applyAlignment="1"/>
    <xf numFmtId="167" fontId="2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right"/>
    </xf>
    <xf numFmtId="0" fontId="1" fillId="0" borderId="3" xfId="0" applyFont="1" applyFill="1" applyBorder="1" applyAlignment="1"/>
    <xf numFmtId="3" fontId="3" fillId="0" borderId="0" xfId="0" applyNumberFormat="1" applyFont="1" applyBorder="1" applyAlignment="1">
      <alignment horizontal="right"/>
    </xf>
    <xf numFmtId="170" fontId="1" fillId="0" borderId="0" xfId="0" applyNumberFormat="1" applyFont="1"/>
    <xf numFmtId="164" fontId="4" fillId="3" borderId="0" xfId="0" applyNumberFormat="1" applyFont="1" applyFill="1"/>
    <xf numFmtId="3" fontId="3" fillId="2" borderId="0" xfId="0" applyNumberFormat="1" applyFont="1" applyFill="1"/>
    <xf numFmtId="164" fontId="3" fillId="2" borderId="0" xfId="0" applyNumberFormat="1" applyFont="1" applyFill="1"/>
    <xf numFmtId="168" fontId="1" fillId="0" borderId="3" xfId="0" applyNumberFormat="1" applyFont="1" applyBorder="1"/>
    <xf numFmtId="168" fontId="1" fillId="0" borderId="3" xfId="0" applyNumberFormat="1" applyFont="1" applyBorder="1" applyAlignment="1">
      <alignment horizontal="right"/>
    </xf>
    <xf numFmtId="167" fontId="1" fillId="0" borderId="3" xfId="0" applyNumberFormat="1" applyFont="1" applyBorder="1"/>
    <xf numFmtId="3" fontId="9" fillId="3" borderId="0" xfId="0" applyNumberFormat="1" applyFont="1" applyFill="1"/>
    <xf numFmtId="10" fontId="3" fillId="2" borderId="0" xfId="0" applyNumberFormat="1" applyFont="1" applyFill="1"/>
    <xf numFmtId="10" fontId="1" fillId="2" borderId="0" xfId="0" applyNumberFormat="1" applyFont="1" applyFill="1"/>
    <xf numFmtId="0" fontId="1" fillId="2" borderId="0" xfId="0" applyFont="1" applyFill="1"/>
    <xf numFmtId="0" fontId="1" fillId="2" borderId="1" xfId="0" applyFont="1" applyFill="1" applyBorder="1" applyAlignment="1">
      <alignment horizontal="centerContinuous"/>
    </xf>
    <xf numFmtId="0" fontId="2" fillId="2" borderId="0" xfId="0" applyFont="1" applyFill="1" applyAlignment="1">
      <alignment horizontal="right"/>
    </xf>
    <xf numFmtId="166" fontId="1" fillId="2" borderId="0" xfId="0" applyNumberFormat="1" applyFont="1" applyFill="1"/>
    <xf numFmtId="0" fontId="1" fillId="2" borderId="0" xfId="0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3" fontId="1" fillId="0" borderId="4" xfId="0" applyNumberFormat="1" applyFont="1" applyBorder="1"/>
    <xf numFmtId="10" fontId="1" fillId="0" borderId="4" xfId="0" applyNumberFormat="1" applyFont="1" applyBorder="1"/>
    <xf numFmtId="166" fontId="10" fillId="0" borderId="0" xfId="0" applyNumberFormat="1" applyFont="1" applyAlignment="1">
      <alignment horizontal="right"/>
    </xf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71" fontId="1" fillId="0" borderId="0" xfId="0" applyNumberFormat="1" applyFont="1" applyBorder="1" applyAlignment="1">
      <alignment horizontal="left"/>
    </xf>
    <xf numFmtId="171" fontId="1" fillId="0" borderId="3" xfId="0" applyNumberFormat="1" applyFont="1" applyBorder="1" applyAlignment="1">
      <alignment horizontal="left"/>
    </xf>
    <xf numFmtId="0" fontId="1" fillId="0" borderId="3" xfId="0" applyFont="1" applyBorder="1"/>
    <xf numFmtId="0" fontId="12" fillId="0" borderId="5" xfId="0" applyFont="1" applyFill="1" applyBorder="1" applyAlignment="1">
      <alignment horizontal="centerContinuous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Nonfuel Linehaul, Unit Cost per RTM, </a:t>
            </a:r>
          </a:p>
          <a:p>
            <a:pPr>
              <a:defRPr/>
            </a:pPr>
            <a:r>
              <a:rPr lang="en-US"/>
              <a:t>Actual vs. Predicted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1678355318125427"/>
                  <c:y val="0.2518198312459265"/>
                </c:manualLayout>
              </c:layout>
              <c:numFmt formatCode="General" sourceLinked="0"/>
            </c:trendlineLbl>
          </c:trendline>
          <c:xVal>
            <c:numRef>
              <c:f>'Appendix C  2018'!$B$12:$B$21</c:f>
              <c:numCache>
                <c:formatCode>mm/dd/yy;@</c:formatCode>
                <c:ptCount val="10"/>
                <c:pt idx="0">
                  <c:v>39629</c:v>
                </c:pt>
                <c:pt idx="1">
                  <c:v>39994</c:v>
                </c:pt>
                <c:pt idx="2">
                  <c:v>40359</c:v>
                </c:pt>
                <c:pt idx="3">
                  <c:v>41182</c:v>
                </c:pt>
                <c:pt idx="4">
                  <c:v>41547</c:v>
                </c:pt>
                <c:pt idx="5">
                  <c:v>41912</c:v>
                </c:pt>
                <c:pt idx="6">
                  <c:v>42277</c:v>
                </c:pt>
                <c:pt idx="7">
                  <c:v>42643</c:v>
                </c:pt>
                <c:pt idx="8">
                  <c:v>43008</c:v>
                </c:pt>
                <c:pt idx="9">
                  <c:v>43373</c:v>
                </c:pt>
              </c:numCache>
            </c:numRef>
          </c:xVal>
          <c:yVal>
            <c:numRef>
              <c:f>'Appendix C  2018'!$D$12:$D$21</c:f>
              <c:numCache>
                <c:formatCode>0.0000</c:formatCode>
                <c:ptCount val="10"/>
                <c:pt idx="0">
                  <c:v>1.4174</c:v>
                </c:pt>
                <c:pt idx="1">
                  <c:v>1.4186000000000001</c:v>
                </c:pt>
                <c:pt idx="2">
                  <c:v>1.5187999999999999</c:v>
                </c:pt>
                <c:pt idx="3">
                  <c:v>1.4024000000000001</c:v>
                </c:pt>
                <c:pt idx="4">
                  <c:v>1.329</c:v>
                </c:pt>
                <c:pt idx="5">
                  <c:v>1.3972</c:v>
                </c:pt>
                <c:pt idx="6">
                  <c:v>1.6035999999999999</c:v>
                </c:pt>
                <c:pt idx="7">
                  <c:v>1.5601</c:v>
                </c:pt>
                <c:pt idx="8">
                  <c:v>1.6255999999999999</c:v>
                </c:pt>
                <c:pt idx="9">
                  <c:v>2.0924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22-40FE-ACEF-C070DAEA24F2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numRef>
              <c:f>'Appendix C  2018'!$B$12:$B$21</c:f>
              <c:numCache>
                <c:formatCode>mm/dd/yy;@</c:formatCode>
                <c:ptCount val="10"/>
                <c:pt idx="0">
                  <c:v>39629</c:v>
                </c:pt>
                <c:pt idx="1">
                  <c:v>39994</c:v>
                </c:pt>
                <c:pt idx="2">
                  <c:v>40359</c:v>
                </c:pt>
                <c:pt idx="3">
                  <c:v>41182</c:v>
                </c:pt>
                <c:pt idx="4">
                  <c:v>41547</c:v>
                </c:pt>
                <c:pt idx="5">
                  <c:v>41912</c:v>
                </c:pt>
                <c:pt idx="6">
                  <c:v>42277</c:v>
                </c:pt>
                <c:pt idx="7">
                  <c:v>42643</c:v>
                </c:pt>
                <c:pt idx="8">
                  <c:v>43008</c:v>
                </c:pt>
                <c:pt idx="9">
                  <c:v>43373</c:v>
                </c:pt>
              </c:numCache>
            </c:numRef>
          </c:xVal>
          <c:yVal>
            <c:numRef>
              <c:f>'Appendix C  2018'!$E$12:$E$21</c:f>
              <c:numCache>
                <c:formatCode>General</c:formatCode>
                <c:ptCount val="10"/>
                <c:pt idx="0">
                  <c:v>1.31972368087485</c:v>
                </c:pt>
                <c:pt idx="1">
                  <c:v>1.3600246926303099</c:v>
                </c:pt>
                <c:pt idx="2">
                  <c:v>1.40032570438578</c:v>
                </c:pt>
                <c:pt idx="3">
                  <c:v>1.49119620486454</c:v>
                </c:pt>
                <c:pt idx="4">
                  <c:v>1.53149721662</c:v>
                </c:pt>
                <c:pt idx="5">
                  <c:v>1.5717982283754699</c:v>
                </c:pt>
                <c:pt idx="6">
                  <c:v>1.61209924013094</c:v>
                </c:pt>
                <c:pt idx="7">
                  <c:v>1.6525106656172399</c:v>
                </c:pt>
                <c:pt idx="8">
                  <c:v>1.6928116773727</c:v>
                </c:pt>
                <c:pt idx="9">
                  <c:v>1.7331126891281701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22-40FE-ACEF-C070DAEA2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038976"/>
        <c:axId val="235364736"/>
      </c:scatterChart>
      <c:valAx>
        <c:axId val="235038976"/>
        <c:scaling>
          <c:orientation val="minMax"/>
          <c:max val="43500"/>
          <c:min val="39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Ended June 30, 2008, through September 30, 2018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[$-409]mmm\-yy;@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35364736"/>
        <c:crosses val="autoZero"/>
        <c:crossBetween val="midCat"/>
      </c:valAx>
      <c:valAx>
        <c:axId val="235364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RTM, Natural Log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35038976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14</xdr:col>
      <xdr:colOff>7620</xdr:colOff>
      <xdr:row>21</xdr:row>
      <xdr:rowOff>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44DA19C-F183-4D35-A7AA-B36EDB3BE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27860"/>
          <a:ext cx="7033260" cy="1760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</xdr:row>
      <xdr:rowOff>0</xdr:rowOff>
    </xdr:from>
    <xdr:to>
      <xdr:col>26</xdr:col>
      <xdr:colOff>518160</xdr:colOff>
      <xdr:row>11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3A771C-B268-491E-ACED-08A436653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9620" y="525780"/>
          <a:ext cx="676656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14</xdr:col>
      <xdr:colOff>160020</xdr:colOff>
      <xdr:row>61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854ED9-3C74-43BD-8F82-68086E957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608320"/>
          <a:ext cx="7871460" cy="5090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466724</xdr:colOff>
      <xdr:row>5</xdr:row>
      <xdr:rowOff>175260</xdr:rowOff>
    </xdr:from>
    <xdr:to>
      <xdr:col>20</xdr:col>
      <xdr:colOff>563879</xdr:colOff>
      <xdr:row>28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0</xdr:colOff>
      <xdr:row>46</xdr:row>
      <xdr:rowOff>0</xdr:rowOff>
    </xdr:from>
    <xdr:to>
      <xdr:col>22</xdr:col>
      <xdr:colOff>7620</xdr:colOff>
      <xdr:row>76</xdr:row>
      <xdr:rowOff>22860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2A0E81C-1AFD-4C8D-8B18-C8430E264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8450580"/>
          <a:ext cx="6880860" cy="5509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10</xdr:col>
      <xdr:colOff>190500</xdr:colOff>
      <xdr:row>87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3A2EEE7-9AE7-4C31-91A3-7FB3DB9BD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429625"/>
          <a:ext cx="7439025" cy="824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12</xdr:col>
      <xdr:colOff>1600200</xdr:colOff>
      <xdr:row>60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2F60A5-DABB-403A-A15E-B45D6B83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0"/>
          <a:ext cx="4724400" cy="10066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17</xdr:col>
      <xdr:colOff>7620</xdr:colOff>
      <xdr:row>32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486F9D7-7034-4CF3-8D6B-5D5B1D222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0"/>
          <a:ext cx="6073140" cy="537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14</xdr:col>
      <xdr:colOff>541020</xdr:colOff>
      <xdr:row>17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F38688-D0B3-48F7-B2B1-1FBEBDF9D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175260"/>
          <a:ext cx="5676900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Q4" sqref="Q4"/>
    </sheetView>
  </sheetViews>
  <sheetFormatPr defaultColWidth="9.109375" defaultRowHeight="13.8" x14ac:dyDescent="0.25"/>
  <cols>
    <col min="1" max="1" width="1.6640625" style="1" customWidth="1"/>
    <col min="2" max="3" width="9.109375" style="1"/>
    <col min="4" max="4" width="13.33203125" style="1" bestFit="1" customWidth="1"/>
    <col min="5" max="5" width="9.109375" style="1"/>
    <col min="6" max="6" width="1.6640625" style="1" customWidth="1"/>
    <col min="7" max="9" width="9.109375" style="1"/>
    <col min="10" max="10" width="1.6640625" style="1" customWidth="1"/>
    <col min="11" max="13" width="9.109375" style="1"/>
    <col min="14" max="14" width="3.88671875" style="1" customWidth="1"/>
    <col min="15" max="16384" width="9.109375" style="1"/>
  </cols>
  <sheetData>
    <row r="1" spans="1:14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8" t="s">
        <v>100</v>
      </c>
      <c r="N1" s="84"/>
    </row>
    <row r="2" spans="1:14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8" t="s">
        <v>139</v>
      </c>
      <c r="N2" s="84"/>
    </row>
    <row r="3" spans="1:14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x14ac:dyDescent="0.25">
      <c r="A4" s="84"/>
      <c r="B4" s="84"/>
      <c r="C4" s="85" t="s">
        <v>151</v>
      </c>
      <c r="D4" s="85"/>
      <c r="E4" s="85"/>
      <c r="F4" s="84"/>
      <c r="G4" s="85" t="s">
        <v>136</v>
      </c>
      <c r="H4" s="85"/>
      <c r="I4" s="85"/>
      <c r="J4" s="84"/>
      <c r="K4" s="85" t="s">
        <v>137</v>
      </c>
      <c r="L4" s="85"/>
      <c r="M4" s="85"/>
      <c r="N4" s="84"/>
    </row>
    <row r="5" spans="1:14" x14ac:dyDescent="0.25">
      <c r="A5" s="84"/>
      <c r="B5" s="84"/>
      <c r="C5" s="86" t="s">
        <v>86</v>
      </c>
      <c r="D5" s="86" t="s">
        <v>87</v>
      </c>
      <c r="E5" s="86" t="s">
        <v>32</v>
      </c>
      <c r="F5" s="86"/>
      <c r="G5" s="86" t="s">
        <v>86</v>
      </c>
      <c r="H5" s="86" t="s">
        <v>87</v>
      </c>
      <c r="I5" s="86" t="s">
        <v>32</v>
      </c>
      <c r="J5" s="86"/>
      <c r="K5" s="86" t="s">
        <v>86</v>
      </c>
      <c r="L5" s="86" t="s">
        <v>87</v>
      </c>
      <c r="M5" s="86" t="s">
        <v>32</v>
      </c>
      <c r="N5" s="84"/>
    </row>
    <row r="6" spans="1:14" x14ac:dyDescent="0.25">
      <c r="A6" s="84"/>
      <c r="B6" s="84" t="s">
        <v>132</v>
      </c>
      <c r="C6" s="49">
        <v>1.1776</v>
      </c>
      <c r="D6" s="49">
        <f>6.4737-1.1776</f>
        <v>5.2961</v>
      </c>
      <c r="E6" s="87">
        <f>SUM(C6:D6)</f>
        <v>6.4737</v>
      </c>
      <c r="F6" s="87"/>
      <c r="G6" s="87">
        <v>1.8086</v>
      </c>
      <c r="H6" s="87">
        <v>8.7847000000000008</v>
      </c>
      <c r="I6" s="87">
        <f>SUM(G6:H6)</f>
        <v>10.593299999999999</v>
      </c>
      <c r="J6" s="84"/>
      <c r="K6" s="83">
        <f>G6/C6-1</f>
        <v>0.53580000000000005</v>
      </c>
      <c r="L6" s="83">
        <f t="shared" ref="L6:M9" si="0">H6/D6-1</f>
        <v>0.65869999999999995</v>
      </c>
      <c r="M6" s="83">
        <f t="shared" si="0"/>
        <v>0.63639999999999997</v>
      </c>
      <c r="N6" s="84"/>
    </row>
    <row r="7" spans="1:14" x14ac:dyDescent="0.25">
      <c r="A7" s="84"/>
      <c r="B7" s="84" t="s">
        <v>133</v>
      </c>
      <c r="C7" s="87">
        <v>3.3092999999999999</v>
      </c>
      <c r="D7" s="87">
        <f>17.9263-3.3093</f>
        <v>14.617000000000001</v>
      </c>
      <c r="E7" s="87">
        <f>SUM(C7:D7)</f>
        <v>17.926300000000001</v>
      </c>
      <c r="F7" s="87"/>
      <c r="G7" s="87">
        <v>3.3237000000000001</v>
      </c>
      <c r="H7" s="87">
        <v>15.5284</v>
      </c>
      <c r="I7" s="87">
        <f>SUM(G7:H7)</f>
        <v>18.8521</v>
      </c>
      <c r="J7" s="84"/>
      <c r="K7" s="83">
        <f>G7/C7-1</f>
        <v>4.4000000000000003E-3</v>
      </c>
      <c r="L7" s="83">
        <f t="shared" si="0"/>
        <v>6.2399999999999997E-2</v>
      </c>
      <c r="M7" s="83">
        <f t="shared" si="0"/>
        <v>5.16E-2</v>
      </c>
      <c r="N7" s="84"/>
    </row>
    <row r="8" spans="1:14" x14ac:dyDescent="0.25">
      <c r="A8" s="84"/>
      <c r="B8" s="84" t="s">
        <v>134</v>
      </c>
      <c r="C8" s="87">
        <v>4.5048000000000004</v>
      </c>
      <c r="D8" s="87">
        <f>31.8565-4.5048</f>
        <v>27.351700000000001</v>
      </c>
      <c r="E8" s="87">
        <f>SUM(C8:D8)</f>
        <v>31.8565</v>
      </c>
      <c r="F8" s="87"/>
      <c r="G8" s="87">
        <v>5.7403000000000004</v>
      </c>
      <c r="H8" s="87">
        <v>29.183499999999999</v>
      </c>
      <c r="I8" s="87">
        <f>SUM(G8:H8)</f>
        <v>34.9238</v>
      </c>
      <c r="J8" s="84"/>
      <c r="K8" s="83">
        <f>G8/C8-1</f>
        <v>0.27429999999999999</v>
      </c>
      <c r="L8" s="83">
        <f t="shared" si="0"/>
        <v>6.7000000000000004E-2</v>
      </c>
      <c r="M8" s="83">
        <f t="shared" si="0"/>
        <v>9.6299999999999997E-2</v>
      </c>
      <c r="N8" s="84"/>
    </row>
    <row r="9" spans="1:14" x14ac:dyDescent="0.25">
      <c r="A9" s="84"/>
      <c r="B9" s="84" t="s">
        <v>135</v>
      </c>
      <c r="C9" s="88" t="s">
        <v>138</v>
      </c>
      <c r="D9" s="88" t="s">
        <v>138</v>
      </c>
      <c r="E9" s="89">
        <v>1269.6600000000001</v>
      </c>
      <c r="F9" s="88"/>
      <c r="G9" s="88" t="s">
        <v>138</v>
      </c>
      <c r="H9" s="88" t="s">
        <v>138</v>
      </c>
      <c r="I9" s="89">
        <v>1420.8</v>
      </c>
      <c r="J9" s="88"/>
      <c r="K9" s="88" t="s">
        <v>138</v>
      </c>
      <c r="L9" s="88" t="s">
        <v>138</v>
      </c>
      <c r="M9" s="83">
        <f t="shared" si="0"/>
        <v>0.11899999999999999</v>
      </c>
      <c r="N9" s="84"/>
    </row>
    <row r="10" spans="1:14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</row>
    <row r="11" spans="1:14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8"/>
  <sheetViews>
    <sheetView showGridLines="0" tabSelected="1" topLeftCell="A22" zoomScale="85" zoomScaleNormal="85" workbookViewId="0">
      <selection activeCell="Q4" sqref="Q4"/>
    </sheetView>
  </sheetViews>
  <sheetFormatPr defaultColWidth="9.109375" defaultRowHeight="13.8" x14ac:dyDescent="0.25"/>
  <cols>
    <col min="1" max="1" width="2.33203125" style="1" customWidth="1"/>
    <col min="2" max="2" width="17.5546875" style="1" bestFit="1" customWidth="1"/>
    <col min="3" max="3" width="11.33203125" style="1" bestFit="1" customWidth="1"/>
    <col min="4" max="4" width="2.88671875" style="1" bestFit="1" customWidth="1"/>
    <col min="5" max="5" width="12.44140625" style="1" bestFit="1" customWidth="1"/>
    <col min="6" max="6" width="2.88671875" style="1" bestFit="1" customWidth="1"/>
    <col min="7" max="7" width="11.44140625" style="1" bestFit="1" customWidth="1"/>
    <col min="8" max="8" width="2.88671875" style="1" bestFit="1" customWidth="1"/>
    <col min="9" max="9" width="11.109375" style="1" bestFit="1" customWidth="1"/>
    <col min="10" max="10" width="2.88671875" style="1" bestFit="1" customWidth="1"/>
    <col min="11" max="11" width="16.88671875" style="1" bestFit="1" customWidth="1"/>
    <col min="12" max="12" width="2.88671875" style="1" bestFit="1" customWidth="1"/>
    <col min="13" max="13" width="12.33203125" style="1" bestFit="1" customWidth="1"/>
    <col min="14" max="14" width="4.88671875" style="1" customWidth="1"/>
    <col min="15" max="16384" width="9.109375" style="1"/>
  </cols>
  <sheetData>
    <row r="1" spans="2:14" x14ac:dyDescent="0.25">
      <c r="N1" s="2"/>
    </row>
    <row r="2" spans="2:14" x14ac:dyDescent="0.25">
      <c r="N2" s="2" t="s">
        <v>31</v>
      </c>
    </row>
    <row r="3" spans="2:14" x14ac:dyDescent="0.25">
      <c r="N3" s="2" t="s">
        <v>79</v>
      </c>
    </row>
    <row r="5" spans="2:14" x14ac:dyDescent="0.25">
      <c r="C5" s="3" t="s">
        <v>150</v>
      </c>
      <c r="D5" s="3"/>
      <c r="E5" s="3"/>
      <c r="F5" s="3"/>
      <c r="G5" s="3"/>
      <c r="H5" s="3"/>
      <c r="I5" s="3"/>
      <c r="J5" s="3"/>
      <c r="K5" s="3"/>
      <c r="L5" s="3"/>
      <c r="M5" s="3"/>
    </row>
    <row r="8" spans="2:14" x14ac:dyDescent="0.25">
      <c r="C8" s="47" t="s">
        <v>101</v>
      </c>
      <c r="D8" s="47"/>
      <c r="E8" s="47" t="s">
        <v>102</v>
      </c>
      <c r="F8" s="47"/>
      <c r="G8" s="47" t="s">
        <v>103</v>
      </c>
      <c r="H8" s="47"/>
      <c r="I8" s="47" t="s">
        <v>104</v>
      </c>
      <c r="J8" s="47"/>
      <c r="K8" s="47" t="s">
        <v>105</v>
      </c>
      <c r="L8" s="47"/>
      <c r="M8" s="47" t="s">
        <v>106</v>
      </c>
    </row>
    <row r="10" spans="2:14" x14ac:dyDescent="0.25">
      <c r="E10" s="2" t="s">
        <v>89</v>
      </c>
    </row>
    <row r="11" spans="2:14" x14ac:dyDescent="0.25">
      <c r="E11" s="2" t="s">
        <v>90</v>
      </c>
      <c r="G11" s="2" t="s">
        <v>93</v>
      </c>
      <c r="H11" s="2"/>
      <c r="I11" s="2" t="s">
        <v>94</v>
      </c>
      <c r="J11" s="2"/>
      <c r="K11" s="2"/>
      <c r="L11" s="2"/>
      <c r="M11" s="2"/>
    </row>
    <row r="12" spans="2:14" x14ac:dyDescent="0.25">
      <c r="C12" s="1" t="s">
        <v>88</v>
      </c>
      <c r="E12" s="2" t="s">
        <v>148</v>
      </c>
      <c r="G12" s="2" t="s">
        <v>91</v>
      </c>
      <c r="H12" s="2"/>
      <c r="I12" s="2" t="s">
        <v>95</v>
      </c>
      <c r="J12" s="2"/>
      <c r="K12" s="2" t="s">
        <v>97</v>
      </c>
      <c r="L12" s="2"/>
      <c r="M12" s="2" t="s">
        <v>98</v>
      </c>
    </row>
    <row r="13" spans="2:14" s="4" customFormat="1" x14ac:dyDescent="0.25">
      <c r="C13" s="48">
        <v>43373</v>
      </c>
      <c r="D13" s="53" t="s">
        <v>107</v>
      </c>
      <c r="E13" s="5" t="s">
        <v>152</v>
      </c>
      <c r="F13" s="4" t="s">
        <v>108</v>
      </c>
      <c r="G13" s="5" t="s">
        <v>92</v>
      </c>
      <c r="H13" s="5" t="s">
        <v>109</v>
      </c>
      <c r="I13" s="51">
        <v>43921</v>
      </c>
      <c r="J13" s="52" t="s">
        <v>110</v>
      </c>
      <c r="K13" s="5" t="s">
        <v>149</v>
      </c>
      <c r="L13" s="5"/>
      <c r="M13" s="5" t="s">
        <v>96</v>
      </c>
      <c r="N13" s="4" t="s">
        <v>111</v>
      </c>
    </row>
    <row r="14" spans="2:14" x14ac:dyDescent="0.25">
      <c r="B14" s="1" t="s">
        <v>84</v>
      </c>
    </row>
    <row r="15" spans="2:14" x14ac:dyDescent="0.25">
      <c r="B15" s="1" t="s">
        <v>85</v>
      </c>
    </row>
    <row r="16" spans="2:14" x14ac:dyDescent="0.25">
      <c r="B16" s="54" t="s">
        <v>86</v>
      </c>
      <c r="C16" s="49">
        <f>'Appendix D 2 2018'!G26</f>
        <v>1.8086</v>
      </c>
      <c r="D16" s="49"/>
      <c r="E16" s="1">
        <v>0</v>
      </c>
      <c r="G16" s="1">
        <v>0</v>
      </c>
      <c r="I16" s="49">
        <f>C16</f>
        <v>1.8086</v>
      </c>
      <c r="J16" s="49"/>
      <c r="K16" s="49">
        <v>1.1776</v>
      </c>
      <c r="L16" s="49"/>
      <c r="M16" s="6">
        <f>I16/K16-1</f>
        <v>0.53580000000000005</v>
      </c>
    </row>
    <row r="17" spans="2:13" x14ac:dyDescent="0.25">
      <c r="B17" s="54" t="s">
        <v>87</v>
      </c>
      <c r="C17" s="50">
        <f>'Appendix D 2018'!D28-'Appendix D 2 2018'!G26</f>
        <v>8.1046999999999993</v>
      </c>
      <c r="D17" s="50"/>
      <c r="E17" s="6">
        <f>'Appendix C  2018'!H12</f>
        <v>4.1099999999999998E-2</v>
      </c>
      <c r="F17" s="6"/>
      <c r="G17" s="6">
        <f>(1+E17)*(1+(E17*1))-1</f>
        <v>8.3900000000000002E-2</v>
      </c>
      <c r="H17" s="6"/>
      <c r="I17" s="50">
        <f>C17*(1+G17)</f>
        <v>8.7847000000000008</v>
      </c>
      <c r="J17" s="50"/>
      <c r="K17" s="50">
        <f>K18-K16</f>
        <v>5.2961</v>
      </c>
      <c r="L17" s="49"/>
      <c r="M17" s="7">
        <f>I17/K17-1</f>
        <v>0.65869999999999995</v>
      </c>
    </row>
    <row r="18" spans="2:13" x14ac:dyDescent="0.25">
      <c r="C18" s="49">
        <f>SUM(C16:C17)</f>
        <v>9.9132999999999996</v>
      </c>
      <c r="D18" s="49"/>
      <c r="I18" s="49">
        <f>SUM(I16:I17)</f>
        <v>10.593299999999999</v>
      </c>
      <c r="J18" s="49"/>
      <c r="K18" s="49">
        <v>6.4737</v>
      </c>
      <c r="L18" s="49"/>
      <c r="M18" s="6">
        <f>I18/K18-1</f>
        <v>0.63639999999999997</v>
      </c>
    </row>
    <row r="21" spans="2:13" x14ac:dyDescent="0.25">
      <c r="B21" s="34" t="s">
        <v>158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2:13" x14ac:dyDescent="0.25">
      <c r="B22" s="1" t="s">
        <v>159</v>
      </c>
    </row>
    <row r="23" spans="2:13" x14ac:dyDescent="0.25">
      <c r="B23" s="1" t="s">
        <v>130</v>
      </c>
    </row>
    <row r="24" spans="2:13" x14ac:dyDescent="0.25">
      <c r="B24" s="1" t="s">
        <v>155</v>
      </c>
    </row>
    <row r="25" spans="2:13" x14ac:dyDescent="0.25">
      <c r="B25" s="1" t="s">
        <v>145</v>
      </c>
    </row>
    <row r="26" spans="2:13" x14ac:dyDescent="0.25">
      <c r="B26" s="1" t="s">
        <v>153</v>
      </c>
    </row>
    <row r="27" spans="2:13" x14ac:dyDescent="0.25">
      <c r="B27" s="1" t="s">
        <v>99</v>
      </c>
    </row>
    <row r="28" spans="2:13" x14ac:dyDescent="0.25">
      <c r="B28" s="1" t="s">
        <v>112</v>
      </c>
    </row>
  </sheetData>
  <pageMargins left="0.7" right="0.7" top="0.75" bottom="0.75" header="0.3" footer="0.3"/>
  <pageSetup scale="80" orientation="portrait" verticalDpi="598" r:id="rId1"/>
  <ignoredErrors>
    <ignoredError sqref="C8:M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4" sqref="B4:B8"/>
    </sheetView>
  </sheetViews>
  <sheetFormatPr defaultRowHeight="14.4" x14ac:dyDescent="0.3"/>
  <sheetData>
    <row r="1" spans="1:9" x14ac:dyDescent="0.3">
      <c r="A1" t="s">
        <v>140</v>
      </c>
    </row>
    <row r="2" spans="1:9" ht="15" thickBot="1" x14ac:dyDescent="0.35"/>
    <row r="3" spans="1:9" x14ac:dyDescent="0.3">
      <c r="A3" s="94" t="s">
        <v>59</v>
      </c>
      <c r="B3" s="94"/>
    </row>
    <row r="4" spans="1:9" x14ac:dyDescent="0.3">
      <c r="A4" s="66" t="s">
        <v>60</v>
      </c>
      <c r="B4" s="66">
        <v>0.65040245997077695</v>
      </c>
    </row>
    <row r="5" spans="1:9" x14ac:dyDescent="0.3">
      <c r="A5" s="66" t="s">
        <v>61</v>
      </c>
      <c r="B5" s="66">
        <v>0.42302335993603901</v>
      </c>
    </row>
    <row r="6" spans="1:9" x14ac:dyDescent="0.3">
      <c r="A6" s="66" t="s">
        <v>127</v>
      </c>
      <c r="B6" s="66">
        <v>0.35090127992804299</v>
      </c>
    </row>
    <row r="7" spans="1:9" x14ac:dyDescent="0.3">
      <c r="A7" s="66" t="s">
        <v>128</v>
      </c>
      <c r="B7" s="66">
        <v>0.17628069530333401</v>
      </c>
    </row>
    <row r="8" spans="1:9" ht="15" thickBot="1" x14ac:dyDescent="0.35">
      <c r="A8" s="67" t="s">
        <v>62</v>
      </c>
      <c r="B8" s="67">
        <v>10</v>
      </c>
    </row>
    <row r="10" spans="1:9" ht="15" thickBot="1" x14ac:dyDescent="0.35">
      <c r="A10" t="s">
        <v>63</v>
      </c>
    </row>
    <row r="11" spans="1:9" x14ac:dyDescent="0.3">
      <c r="A11" s="93"/>
      <c r="B11" s="93" t="s">
        <v>67</v>
      </c>
      <c r="C11" s="93" t="s">
        <v>68</v>
      </c>
      <c r="D11" s="93" t="s">
        <v>69</v>
      </c>
      <c r="E11" s="93" t="s">
        <v>70</v>
      </c>
      <c r="F11" s="93" t="s">
        <v>71</v>
      </c>
    </row>
    <row r="12" spans="1:9" x14ac:dyDescent="0.3">
      <c r="A12" s="66" t="s">
        <v>64</v>
      </c>
      <c r="B12" s="66">
        <v>1</v>
      </c>
      <c r="C12" s="66">
        <v>0.18226598070698599</v>
      </c>
      <c r="D12" s="66">
        <v>0.18226598070698599</v>
      </c>
      <c r="E12" s="66">
        <v>5.86537936633475</v>
      </c>
      <c r="F12" s="66">
        <v>4.1729174168962997E-2</v>
      </c>
    </row>
    <row r="13" spans="1:9" x14ac:dyDescent="0.3">
      <c r="A13" s="66" t="s">
        <v>65</v>
      </c>
      <c r="B13" s="66">
        <v>8</v>
      </c>
      <c r="C13" s="66">
        <v>0.24859906829301401</v>
      </c>
      <c r="D13" s="66">
        <v>3.10748835366268E-2</v>
      </c>
      <c r="E13" s="66"/>
      <c r="F13" s="66"/>
    </row>
    <row r="14" spans="1:9" ht="15" thickBot="1" x14ac:dyDescent="0.35">
      <c r="A14" s="67" t="s">
        <v>32</v>
      </c>
      <c r="B14" s="67">
        <v>9</v>
      </c>
      <c r="C14" s="67">
        <v>0.430865049</v>
      </c>
      <c r="D14" s="67"/>
      <c r="E14" s="67"/>
      <c r="F14" s="67"/>
    </row>
    <row r="15" spans="1:9" ht="15" thickBot="1" x14ac:dyDescent="0.35"/>
    <row r="16" spans="1:9" x14ac:dyDescent="0.3">
      <c r="A16" s="93"/>
      <c r="B16" s="93" t="s">
        <v>72</v>
      </c>
      <c r="C16" s="93" t="s">
        <v>128</v>
      </c>
      <c r="D16" s="93" t="s">
        <v>126</v>
      </c>
      <c r="E16" s="93" t="s">
        <v>73</v>
      </c>
      <c r="F16" s="93" t="s">
        <v>74</v>
      </c>
      <c r="G16" s="93" t="s">
        <v>75</v>
      </c>
      <c r="H16" s="93" t="s">
        <v>141</v>
      </c>
      <c r="I16" s="93" t="s">
        <v>142</v>
      </c>
    </row>
    <row r="17" spans="1:9" x14ac:dyDescent="0.3">
      <c r="A17" s="66" t="s">
        <v>66</v>
      </c>
      <c r="B17" s="66">
        <v>-3.05586205846036</v>
      </c>
      <c r="C17" s="66">
        <v>1.8970404765915001</v>
      </c>
      <c r="D17" s="66">
        <v>-1.6108575943255401</v>
      </c>
      <c r="E17" s="66">
        <v>0.14587642722070801</v>
      </c>
      <c r="F17" s="66">
        <v>-7.43044524213005</v>
      </c>
      <c r="G17" s="66">
        <v>1.3187211252093201</v>
      </c>
      <c r="H17" s="66">
        <v>-7.43044524213005</v>
      </c>
      <c r="I17" s="66">
        <v>1.3187211252093201</v>
      </c>
    </row>
    <row r="18" spans="1:9" ht="15" thickBot="1" x14ac:dyDescent="0.35">
      <c r="A18" s="67" t="s">
        <v>76</v>
      </c>
      <c r="B18" s="67">
        <v>1.10413730836892E-4</v>
      </c>
      <c r="C18" s="67">
        <v>4.55905709660643E-5</v>
      </c>
      <c r="D18" s="67">
        <v>2.4218545303825998</v>
      </c>
      <c r="E18" s="67">
        <v>4.1729174168962997E-2</v>
      </c>
      <c r="F18" s="67">
        <v>5.2816856628291297E-6</v>
      </c>
      <c r="G18" s="67">
        <v>2.15545776010956E-4</v>
      </c>
      <c r="H18" s="67">
        <v>5.2816856628291297E-6</v>
      </c>
      <c r="I18" s="67">
        <v>2.15545776010956E-4</v>
      </c>
    </row>
    <row r="22" spans="1:9" x14ac:dyDescent="0.3">
      <c r="A22" t="s">
        <v>143</v>
      </c>
    </row>
    <row r="23" spans="1:9" ht="15" thickBot="1" x14ac:dyDescent="0.35"/>
    <row r="24" spans="1:9" x14ac:dyDescent="0.3">
      <c r="A24" s="93" t="s">
        <v>144</v>
      </c>
      <c r="B24" s="93" t="s">
        <v>58</v>
      </c>
      <c r="C24" s="93" t="s">
        <v>77</v>
      </c>
    </row>
    <row r="25" spans="1:9" x14ac:dyDescent="0.3">
      <c r="A25" s="66">
        <v>1</v>
      </c>
      <c r="B25" s="66">
        <v>1.31972368087485</v>
      </c>
      <c r="C25" s="66">
        <v>9.7676319125154801E-2</v>
      </c>
    </row>
    <row r="26" spans="1:9" x14ac:dyDescent="0.3">
      <c r="A26" s="66">
        <v>2</v>
      </c>
      <c r="B26" s="66">
        <v>1.3600246926303099</v>
      </c>
      <c r="C26" s="66">
        <v>5.8575307369689501E-2</v>
      </c>
    </row>
    <row r="27" spans="1:9" x14ac:dyDescent="0.3">
      <c r="A27" s="66">
        <v>3</v>
      </c>
      <c r="B27" s="66">
        <v>1.40032570438578</v>
      </c>
      <c r="C27" s="66">
        <v>0.118474295614223</v>
      </c>
    </row>
    <row r="28" spans="1:9" x14ac:dyDescent="0.3">
      <c r="A28" s="66">
        <v>4</v>
      </c>
      <c r="B28" s="66">
        <v>1.49119620486454</v>
      </c>
      <c r="C28" s="66">
        <v>-8.8796204864539E-2</v>
      </c>
    </row>
    <row r="29" spans="1:9" x14ac:dyDescent="0.3">
      <c r="A29" s="66">
        <v>5</v>
      </c>
      <c r="B29" s="66">
        <v>1.53149721662</v>
      </c>
      <c r="C29" s="66">
        <v>-0.202497216620005</v>
      </c>
    </row>
    <row r="30" spans="1:9" x14ac:dyDescent="0.3">
      <c r="A30" s="66">
        <v>6</v>
      </c>
      <c r="B30" s="66">
        <v>1.5717982283754699</v>
      </c>
      <c r="C30" s="66">
        <v>-0.17459822837547101</v>
      </c>
    </row>
    <row r="31" spans="1:9" x14ac:dyDescent="0.3">
      <c r="A31" s="66">
        <v>7</v>
      </c>
      <c r="B31" s="66">
        <v>1.61209924013094</v>
      </c>
      <c r="C31" s="66">
        <v>-8.4992401309362808E-3</v>
      </c>
    </row>
    <row r="32" spans="1:9" x14ac:dyDescent="0.3">
      <c r="A32" s="66">
        <v>8</v>
      </c>
      <c r="B32" s="66">
        <v>1.6525106656172399</v>
      </c>
      <c r="C32" s="66">
        <v>-9.2410665617238999E-2</v>
      </c>
    </row>
    <row r="33" spans="1:3" x14ac:dyDescent="0.3">
      <c r="A33" s="66">
        <v>9</v>
      </c>
      <c r="B33" s="66">
        <v>1.6928116773727</v>
      </c>
      <c r="C33" s="66">
        <v>-6.7211677372704504E-2</v>
      </c>
    </row>
    <row r="34" spans="1:3" ht="15" thickBot="1" x14ac:dyDescent="0.35">
      <c r="A34" s="67">
        <v>10</v>
      </c>
      <c r="B34" s="67">
        <v>1.7331126891281701</v>
      </c>
      <c r="C34" s="67">
        <v>0.35928731087182902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GridLines="0" tabSelected="1" topLeftCell="A25" workbookViewId="0">
      <selection activeCell="Q4" sqref="Q4"/>
    </sheetView>
  </sheetViews>
  <sheetFormatPr defaultColWidth="9.109375" defaultRowHeight="14.4" x14ac:dyDescent="0.3"/>
  <cols>
    <col min="1" max="1" width="2.6640625" style="35" customWidth="1"/>
    <col min="2" max="2" width="15.6640625" style="35" customWidth="1"/>
    <col min="3" max="3" width="12.6640625" style="46" customWidth="1"/>
    <col min="4" max="4" width="12.44140625" style="46" customWidth="1"/>
    <col min="5" max="5" width="12.6640625" style="43" customWidth="1"/>
    <col min="6" max="6" width="12.88671875" style="43" customWidth="1"/>
    <col min="7" max="7" width="12.6640625" style="43" customWidth="1"/>
    <col min="8" max="8" width="11.33203125" style="43" customWidth="1"/>
    <col min="9" max="9" width="9.109375" style="35" customWidth="1"/>
    <col min="10" max="16384" width="9.109375" style="35"/>
  </cols>
  <sheetData>
    <row r="1" spans="1:21" x14ac:dyDescent="0.3">
      <c r="A1" s="13"/>
      <c r="B1" s="13"/>
      <c r="C1" s="44"/>
      <c r="D1" s="44"/>
      <c r="E1" s="40"/>
      <c r="F1" s="40"/>
      <c r="G1" s="40"/>
      <c r="H1" s="40"/>
      <c r="I1" s="13"/>
      <c r="J1" s="36"/>
      <c r="U1" s="36"/>
    </row>
    <row r="2" spans="1:21" x14ac:dyDescent="0.3">
      <c r="A2" s="13"/>
      <c r="B2" s="13"/>
      <c r="C2" s="44"/>
      <c r="D2" s="44"/>
      <c r="E2" s="40"/>
      <c r="F2" s="40"/>
      <c r="G2" s="40"/>
      <c r="H2" s="40"/>
      <c r="I2" s="13"/>
      <c r="J2" s="36" t="s">
        <v>31</v>
      </c>
      <c r="U2" s="36" t="s">
        <v>31</v>
      </c>
    </row>
    <row r="3" spans="1:21" x14ac:dyDescent="0.3">
      <c r="A3" s="13"/>
      <c r="B3" s="13"/>
      <c r="C3" s="44"/>
      <c r="D3" s="44"/>
      <c r="E3" s="40"/>
      <c r="F3" s="40"/>
      <c r="G3" s="40"/>
      <c r="H3" s="40"/>
      <c r="I3" s="13"/>
      <c r="J3" s="36" t="s">
        <v>131</v>
      </c>
      <c r="U3" s="36" t="s">
        <v>131</v>
      </c>
    </row>
    <row r="4" spans="1:21" x14ac:dyDescent="0.3">
      <c r="A4" s="13"/>
      <c r="B4" s="101" t="s">
        <v>160</v>
      </c>
      <c r="C4" s="101"/>
      <c r="D4" s="101"/>
      <c r="E4" s="101"/>
      <c r="F4" s="101"/>
      <c r="G4" s="101"/>
      <c r="H4" s="101"/>
      <c r="I4" s="13"/>
      <c r="J4" s="37" t="s">
        <v>80</v>
      </c>
      <c r="U4" s="37" t="s">
        <v>81</v>
      </c>
    </row>
    <row r="5" spans="1:21" x14ac:dyDescent="0.3">
      <c r="A5" s="13"/>
      <c r="B5" s="13"/>
      <c r="C5" s="44"/>
      <c r="D5" s="45"/>
      <c r="E5" s="41"/>
      <c r="F5" s="40"/>
      <c r="G5" s="40"/>
      <c r="H5" s="40"/>
      <c r="I5" s="13"/>
      <c r="J5" s="37"/>
      <c r="U5" s="37"/>
    </row>
    <row r="6" spans="1:21" x14ac:dyDescent="0.3">
      <c r="A6" s="13"/>
      <c r="B6" s="13"/>
      <c r="C6" s="44"/>
      <c r="D6" s="45"/>
      <c r="E6" s="41"/>
      <c r="F6" s="40"/>
      <c r="G6" s="40"/>
      <c r="H6" s="40"/>
      <c r="I6" s="13"/>
      <c r="J6" s="37"/>
      <c r="U6" s="37"/>
    </row>
    <row r="7" spans="1:21" x14ac:dyDescent="0.3">
      <c r="A7" s="13"/>
      <c r="B7" s="13"/>
      <c r="C7" s="44"/>
      <c r="D7" s="36" t="s">
        <v>57</v>
      </c>
      <c r="E7" s="41"/>
      <c r="F7" s="40"/>
      <c r="G7" s="40"/>
      <c r="H7" s="40"/>
      <c r="I7" s="13"/>
    </row>
    <row r="8" spans="1:21" x14ac:dyDescent="0.3">
      <c r="A8" s="13"/>
      <c r="B8" s="13"/>
      <c r="C8" s="44"/>
      <c r="D8" s="36" t="s">
        <v>56</v>
      </c>
      <c r="E8" s="41"/>
      <c r="F8" s="40"/>
      <c r="G8" s="40"/>
      <c r="H8" s="40"/>
      <c r="I8" s="13"/>
    </row>
    <row r="9" spans="1:21" x14ac:dyDescent="0.3">
      <c r="A9" s="13"/>
      <c r="B9" s="13"/>
      <c r="C9" s="36" t="s">
        <v>54</v>
      </c>
      <c r="D9" s="36" t="s">
        <v>54</v>
      </c>
      <c r="E9" s="40"/>
      <c r="F9" s="40"/>
      <c r="G9" s="41"/>
      <c r="H9" s="36" t="s">
        <v>123</v>
      </c>
      <c r="I9" s="13"/>
    </row>
    <row r="10" spans="1:21" x14ac:dyDescent="0.3">
      <c r="A10" s="13"/>
      <c r="B10" s="95" t="s">
        <v>161</v>
      </c>
      <c r="C10" s="36" t="s">
        <v>87</v>
      </c>
      <c r="D10" s="36" t="s">
        <v>87</v>
      </c>
      <c r="E10" s="40"/>
      <c r="F10" s="40"/>
      <c r="G10" s="41"/>
      <c r="H10" s="36" t="s">
        <v>82</v>
      </c>
      <c r="I10" s="13"/>
    </row>
    <row r="11" spans="1:21" x14ac:dyDescent="0.3">
      <c r="A11" s="13"/>
      <c r="B11" s="96" t="s">
        <v>162</v>
      </c>
      <c r="C11" s="38" t="s">
        <v>55</v>
      </c>
      <c r="D11" s="38" t="s">
        <v>55</v>
      </c>
      <c r="E11" s="68" t="s">
        <v>58</v>
      </c>
      <c r="F11" s="68" t="s">
        <v>77</v>
      </c>
      <c r="G11" s="42" t="s">
        <v>78</v>
      </c>
      <c r="H11" s="38" t="s">
        <v>83</v>
      </c>
      <c r="I11" s="13"/>
    </row>
    <row r="12" spans="1:21" x14ac:dyDescent="0.3">
      <c r="A12" s="13"/>
      <c r="B12" s="97">
        <v>39629</v>
      </c>
      <c r="C12" s="44">
        <v>4.1265000000000001</v>
      </c>
      <c r="D12" s="45">
        <v>1.4174</v>
      </c>
      <c r="E12" s="69">
        <v>1.31972368087485</v>
      </c>
      <c r="F12" s="69">
        <v>9.7676319125154801E-2</v>
      </c>
      <c r="G12" s="40">
        <f t="shared" ref="G12:G19" si="0">EXP(E12)</f>
        <v>3.7423999999999999</v>
      </c>
      <c r="H12" s="39">
        <f>G13/G12-1</f>
        <v>4.1099999999999998E-2</v>
      </c>
      <c r="I12" s="13"/>
    </row>
    <row r="13" spans="1:21" x14ac:dyDescent="0.3">
      <c r="A13" s="13"/>
      <c r="B13" s="97">
        <v>39994</v>
      </c>
      <c r="C13" s="44">
        <v>4.1315</v>
      </c>
      <c r="D13" s="45">
        <v>1.4186000000000001</v>
      </c>
      <c r="E13" s="69">
        <v>1.3600246926303099</v>
      </c>
      <c r="F13" s="69">
        <v>5.8575307369689501E-2</v>
      </c>
      <c r="G13" s="40">
        <f t="shared" si="0"/>
        <v>3.8963000000000001</v>
      </c>
      <c r="H13" s="39"/>
      <c r="I13" s="13"/>
    </row>
    <row r="14" spans="1:21" x14ac:dyDescent="0.3">
      <c r="A14" s="13"/>
      <c r="B14" s="97">
        <v>40359</v>
      </c>
      <c r="C14" s="44">
        <v>4.5669000000000004</v>
      </c>
      <c r="D14" s="45">
        <v>1.5187999999999999</v>
      </c>
      <c r="E14" s="69">
        <v>1.40032570438578</v>
      </c>
      <c r="F14" s="69">
        <v>0.118474295614223</v>
      </c>
      <c r="G14" s="40">
        <f t="shared" si="0"/>
        <v>4.0564999999999998</v>
      </c>
      <c r="H14" s="39"/>
      <c r="I14" s="13"/>
    </row>
    <row r="15" spans="1:21" x14ac:dyDescent="0.3">
      <c r="A15" s="13"/>
      <c r="B15" s="97">
        <v>41182</v>
      </c>
      <c r="C15" s="44">
        <v>4.0648999999999997</v>
      </c>
      <c r="D15" s="45">
        <v>1.4024000000000001</v>
      </c>
      <c r="E15" s="69">
        <v>1.49119620486454</v>
      </c>
      <c r="F15" s="69">
        <v>-8.8796204864539E-2</v>
      </c>
      <c r="G15" s="40">
        <f t="shared" si="0"/>
        <v>4.4424000000000001</v>
      </c>
      <c r="H15" s="39"/>
      <c r="I15" s="13"/>
    </row>
    <row r="16" spans="1:21" x14ac:dyDescent="0.3">
      <c r="A16" s="13"/>
      <c r="B16" s="97">
        <v>41547</v>
      </c>
      <c r="C16" s="44">
        <v>3.7772999999999999</v>
      </c>
      <c r="D16" s="45">
        <v>1.329</v>
      </c>
      <c r="E16" s="69">
        <v>1.53149721662</v>
      </c>
      <c r="F16" s="69">
        <v>-0.202497216620005</v>
      </c>
      <c r="G16" s="40">
        <f t="shared" si="0"/>
        <v>4.6250999999999998</v>
      </c>
      <c r="H16" s="39"/>
      <c r="I16" s="13"/>
    </row>
    <row r="17" spans="1:9" x14ac:dyDescent="0.3">
      <c r="A17" s="13"/>
      <c r="B17" s="97">
        <v>41912</v>
      </c>
      <c r="C17" s="44">
        <v>4.0438999999999998</v>
      </c>
      <c r="D17" s="45">
        <v>1.3972</v>
      </c>
      <c r="E17" s="69">
        <v>1.5717982283754699</v>
      </c>
      <c r="F17" s="69">
        <v>-0.17459822837547101</v>
      </c>
      <c r="G17" s="40">
        <f t="shared" si="0"/>
        <v>4.8152999999999997</v>
      </c>
      <c r="H17" s="39"/>
      <c r="I17" s="13"/>
    </row>
    <row r="18" spans="1:9" x14ac:dyDescent="0.3">
      <c r="A18" s="13"/>
      <c r="B18" s="97">
        <v>42277</v>
      </c>
      <c r="C18" s="44">
        <v>4.9710000000000001</v>
      </c>
      <c r="D18" s="45">
        <v>1.6035999999999999</v>
      </c>
      <c r="E18" s="69">
        <v>1.61209924013094</v>
      </c>
      <c r="F18" s="69">
        <v>-8.4992401309362808E-3</v>
      </c>
      <c r="G18" s="40">
        <f t="shared" si="0"/>
        <v>5.0133000000000001</v>
      </c>
      <c r="H18" s="39"/>
      <c r="I18" s="13"/>
    </row>
    <row r="19" spans="1:9" x14ac:dyDescent="0.3">
      <c r="A19" s="13"/>
      <c r="B19" s="97">
        <v>42643</v>
      </c>
      <c r="C19" s="44">
        <v>4.7592999999999996</v>
      </c>
      <c r="D19" s="45">
        <v>1.5601</v>
      </c>
      <c r="E19" s="69">
        <v>1.6525106656172399</v>
      </c>
      <c r="F19" s="69">
        <v>-9.2410665617238999E-2</v>
      </c>
      <c r="G19" s="40">
        <f t="shared" si="0"/>
        <v>5.2201000000000004</v>
      </c>
      <c r="H19" s="13"/>
      <c r="I19" s="13"/>
    </row>
    <row r="20" spans="1:9" x14ac:dyDescent="0.3">
      <c r="A20" s="13"/>
      <c r="B20" s="97">
        <v>43008</v>
      </c>
      <c r="C20" s="44">
        <v>5.0816999999999997</v>
      </c>
      <c r="D20" s="45">
        <f>LN(C20)</f>
        <v>1.6255999999999999</v>
      </c>
      <c r="E20" s="69">
        <v>1.6928116773727</v>
      </c>
      <c r="F20" s="69">
        <v>-6.7211677372704504E-2</v>
      </c>
      <c r="G20" s="40">
        <f>EXP(E20)</f>
        <v>5.4347000000000003</v>
      </c>
      <c r="H20" s="13"/>
      <c r="I20" s="13"/>
    </row>
    <row r="21" spans="1:9" ht="15" thickBot="1" x14ac:dyDescent="0.35">
      <c r="A21" s="13"/>
      <c r="B21" s="98">
        <v>43373</v>
      </c>
      <c r="C21" s="78">
        <f>'Appendix D 2018'!D28-'Appendix D 2 2018'!G26</f>
        <v>8.1046999999999993</v>
      </c>
      <c r="D21" s="79">
        <f>LN(C21)</f>
        <v>2.0924</v>
      </c>
      <c r="E21" s="72">
        <v>1.7331126891281701</v>
      </c>
      <c r="F21" s="72">
        <v>0.35928731087182902</v>
      </c>
      <c r="G21" s="80">
        <f>EXP(E21)</f>
        <v>5.6581999999999999</v>
      </c>
      <c r="H21" s="99"/>
      <c r="I21" s="13"/>
    </row>
    <row r="22" spans="1:9" x14ac:dyDescent="0.3">
      <c r="A22" s="13"/>
      <c r="B22" s="13"/>
      <c r="C22" s="44"/>
      <c r="D22" s="44"/>
      <c r="E22" s="40"/>
      <c r="F22" s="40"/>
      <c r="G22" s="40"/>
      <c r="H22" s="40"/>
      <c r="I22" s="13"/>
    </row>
    <row r="23" spans="1:9" x14ac:dyDescent="0.3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3">
      <c r="A24" s="13"/>
      <c r="B24" s="13" t="s">
        <v>63</v>
      </c>
      <c r="C24" s="44"/>
      <c r="D24" s="44"/>
      <c r="E24" s="40"/>
      <c r="F24" s="40"/>
      <c r="G24" s="40"/>
      <c r="H24" s="40"/>
      <c r="I24" s="13"/>
    </row>
    <row r="25" spans="1:9" x14ac:dyDescent="0.3">
      <c r="A25" s="13"/>
      <c r="B25" s="70"/>
      <c r="C25" s="71" t="s">
        <v>67</v>
      </c>
      <c r="D25" s="71" t="s">
        <v>68</v>
      </c>
      <c r="E25" s="68" t="s">
        <v>69</v>
      </c>
      <c r="F25" s="68" t="s">
        <v>70</v>
      </c>
      <c r="G25" s="68" t="s">
        <v>71</v>
      </c>
      <c r="H25" s="40"/>
      <c r="I25" s="13"/>
    </row>
    <row r="26" spans="1:9" x14ac:dyDescent="0.3">
      <c r="A26" s="13"/>
      <c r="B26" s="69" t="s">
        <v>64</v>
      </c>
      <c r="C26" s="69">
        <v>1</v>
      </c>
      <c r="D26" s="69">
        <v>0.18226598070698599</v>
      </c>
      <c r="E26" s="69">
        <v>0.18226598070698599</v>
      </c>
      <c r="F26" s="69">
        <v>5.86537936633475</v>
      </c>
      <c r="G26" s="69">
        <v>4.1729174168962997E-2</v>
      </c>
      <c r="H26" s="40"/>
      <c r="I26" s="13"/>
    </row>
    <row r="27" spans="1:9" x14ac:dyDescent="0.3">
      <c r="A27" s="13"/>
      <c r="B27" s="69" t="s">
        <v>65</v>
      </c>
      <c r="C27" s="69">
        <v>8</v>
      </c>
      <c r="D27" s="69">
        <v>0.24859906829301401</v>
      </c>
      <c r="E27" s="69">
        <v>3.10748835366268E-2</v>
      </c>
      <c r="F27" s="69"/>
      <c r="G27" s="69"/>
      <c r="H27" s="40"/>
      <c r="I27" s="13"/>
    </row>
    <row r="28" spans="1:9" ht="15" thickBot="1" x14ac:dyDescent="0.35">
      <c r="A28" s="13"/>
      <c r="B28" s="72" t="s">
        <v>32</v>
      </c>
      <c r="C28" s="72">
        <v>9</v>
      </c>
      <c r="D28" s="72">
        <v>0.430865049</v>
      </c>
      <c r="E28" s="72"/>
      <c r="F28" s="72"/>
      <c r="G28" s="72"/>
      <c r="H28" s="40"/>
      <c r="I28" s="13"/>
    </row>
    <row r="29" spans="1:9" x14ac:dyDescent="0.3">
      <c r="A29" s="13"/>
      <c r="B29" s="13"/>
      <c r="C29" s="44"/>
      <c r="D29" s="44"/>
      <c r="E29" s="40"/>
      <c r="F29" s="40"/>
      <c r="G29" s="40"/>
      <c r="H29" s="40"/>
      <c r="I29" s="13"/>
    </row>
    <row r="30" spans="1:9" x14ac:dyDescent="0.3">
      <c r="A30" s="13"/>
      <c r="B30" s="70"/>
      <c r="C30" s="71" t="s">
        <v>72</v>
      </c>
      <c r="D30" s="71" t="s">
        <v>128</v>
      </c>
      <c r="E30" s="68" t="s">
        <v>126</v>
      </c>
      <c r="F30" s="68" t="s">
        <v>73</v>
      </c>
      <c r="G30" s="68" t="s">
        <v>74</v>
      </c>
      <c r="H30" s="68" t="s">
        <v>75</v>
      </c>
      <c r="I30" s="13"/>
    </row>
    <row r="31" spans="1:9" x14ac:dyDescent="0.3">
      <c r="A31" s="13"/>
      <c r="B31" s="69" t="s">
        <v>66</v>
      </c>
      <c r="C31" s="69">
        <v>-3.05586205846036</v>
      </c>
      <c r="D31" s="69">
        <v>1.8970404765915001</v>
      </c>
      <c r="E31" s="69">
        <v>-1.6108575943255401</v>
      </c>
      <c r="F31" s="69">
        <v>0.14587642722070801</v>
      </c>
      <c r="G31" s="69">
        <v>-7.43044524213005</v>
      </c>
      <c r="H31" s="69">
        <v>1.3187211252093201</v>
      </c>
      <c r="I31" s="13"/>
    </row>
    <row r="32" spans="1:9" ht="15" thickBot="1" x14ac:dyDescent="0.35">
      <c r="A32" s="13"/>
      <c r="B32" s="72" t="s">
        <v>76</v>
      </c>
      <c r="C32" s="72">
        <v>1.10413730836892E-4</v>
      </c>
      <c r="D32" s="72">
        <v>4.55905709660643E-5</v>
      </c>
      <c r="E32" s="72">
        <v>2.4218545303825998</v>
      </c>
      <c r="F32" s="72">
        <v>4.1729174168962997E-2</v>
      </c>
      <c r="G32" s="72">
        <v>5.2816856628291297E-6</v>
      </c>
      <c r="H32" s="72">
        <v>2.15545776010956E-4</v>
      </c>
      <c r="I32" s="13"/>
    </row>
    <row r="33" spans="1:9" x14ac:dyDescent="0.3">
      <c r="A33" s="13"/>
      <c r="B33" s="13"/>
      <c r="C33" s="44"/>
      <c r="D33" s="44"/>
      <c r="E33" s="40"/>
      <c r="F33" s="40"/>
      <c r="G33" s="40"/>
      <c r="H33" s="40"/>
      <c r="I33" s="13"/>
    </row>
    <row r="34" spans="1:9" x14ac:dyDescent="0.3">
      <c r="A34" s="13"/>
      <c r="B34" s="13"/>
      <c r="C34" s="44"/>
      <c r="D34" s="44"/>
      <c r="E34" s="40"/>
      <c r="F34" s="40"/>
      <c r="G34" s="40"/>
      <c r="H34" s="40"/>
      <c r="I34" s="13"/>
    </row>
    <row r="35" spans="1:9" x14ac:dyDescent="0.3">
      <c r="A35" s="13"/>
      <c r="B35" s="1" t="s">
        <v>143</v>
      </c>
      <c r="C35" s="1"/>
      <c r="D35" s="44"/>
      <c r="E35" s="40"/>
      <c r="F35" s="40"/>
      <c r="G35" s="40"/>
      <c r="H35" s="40"/>
      <c r="I35" s="13"/>
    </row>
    <row r="36" spans="1:9" ht="15" thickBot="1" x14ac:dyDescent="0.35">
      <c r="A36" s="13"/>
      <c r="B36" s="13"/>
      <c r="C36" s="13"/>
      <c r="D36" s="44"/>
      <c r="E36" s="40"/>
      <c r="F36" s="40"/>
      <c r="G36" s="40"/>
      <c r="H36" s="69"/>
      <c r="I36" s="13"/>
    </row>
    <row r="37" spans="1:9" x14ac:dyDescent="0.3">
      <c r="A37" s="13"/>
      <c r="B37" s="100" t="s">
        <v>59</v>
      </c>
      <c r="C37" s="100"/>
      <c r="D37" s="44"/>
      <c r="E37" s="40"/>
      <c r="F37" s="40"/>
      <c r="G37" s="40"/>
      <c r="H37" s="69"/>
      <c r="I37" s="13"/>
    </row>
    <row r="38" spans="1:9" x14ac:dyDescent="0.3">
      <c r="A38" s="13"/>
      <c r="B38" s="69" t="s">
        <v>60</v>
      </c>
      <c r="C38" s="69">
        <v>0.65040245997077695</v>
      </c>
      <c r="D38" s="44"/>
      <c r="E38" s="40"/>
      <c r="F38" s="40"/>
      <c r="G38" s="40"/>
      <c r="H38" s="69"/>
      <c r="I38" s="13"/>
    </row>
    <row r="39" spans="1:9" x14ac:dyDescent="0.3">
      <c r="A39" s="13"/>
      <c r="B39" s="69" t="s">
        <v>61</v>
      </c>
      <c r="C39" s="69">
        <v>0.42302335993603901</v>
      </c>
      <c r="D39" s="44"/>
      <c r="E39" s="40"/>
      <c r="F39" s="40"/>
      <c r="G39" s="40"/>
      <c r="H39" s="69"/>
      <c r="I39" s="13"/>
    </row>
    <row r="40" spans="1:9" x14ac:dyDescent="0.3">
      <c r="A40" s="13"/>
      <c r="B40" s="69" t="s">
        <v>127</v>
      </c>
      <c r="C40" s="69">
        <v>0.35090127992804299</v>
      </c>
      <c r="D40" s="44"/>
      <c r="E40" s="40"/>
      <c r="F40" s="40"/>
      <c r="G40" s="40"/>
      <c r="H40" s="69"/>
      <c r="I40" s="13"/>
    </row>
    <row r="41" spans="1:9" x14ac:dyDescent="0.3">
      <c r="A41" s="13"/>
      <c r="B41" s="69" t="s">
        <v>128</v>
      </c>
      <c r="C41" s="69">
        <v>0.17628069530333401</v>
      </c>
      <c r="D41" s="44"/>
      <c r="E41" s="40"/>
      <c r="F41" s="40"/>
      <c r="G41" s="40"/>
      <c r="H41" s="40"/>
      <c r="I41" s="13"/>
    </row>
    <row r="42" spans="1:9" ht="15" thickBot="1" x14ac:dyDescent="0.35">
      <c r="A42" s="13"/>
      <c r="B42" s="72" t="s">
        <v>62</v>
      </c>
      <c r="C42" s="72">
        <v>10</v>
      </c>
      <c r="D42" s="44"/>
      <c r="E42" s="40"/>
      <c r="F42" s="40"/>
      <c r="G42" s="40"/>
      <c r="H42" s="40"/>
      <c r="I42" s="13"/>
    </row>
    <row r="43" spans="1:9" x14ac:dyDescent="0.3">
      <c r="A43" s="13"/>
      <c r="B43" s="13"/>
      <c r="C43" s="44"/>
      <c r="D43" s="44"/>
      <c r="E43" s="40"/>
      <c r="F43" s="40"/>
      <c r="G43" s="40"/>
      <c r="H43" s="40"/>
      <c r="I43" s="13"/>
    </row>
    <row r="44" spans="1:9" x14ac:dyDescent="0.3">
      <c r="A44" s="13"/>
      <c r="B44" s="13"/>
      <c r="C44" s="44"/>
      <c r="D44" s="44"/>
      <c r="E44" s="40"/>
      <c r="F44" s="40"/>
      <c r="G44" s="40"/>
      <c r="H44" s="40"/>
      <c r="I44" s="13"/>
    </row>
  </sheetData>
  <mergeCells count="1">
    <mergeCell ref="B4:H4"/>
  </mergeCells>
  <pageMargins left="0.2" right="0.2" top="0.75" bottom="0.75" header="0.3" footer="0.3"/>
  <pageSetup orientation="portrait" verticalDpi="598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tabSelected="1" workbookViewId="0">
      <selection activeCell="Q4" sqref="Q4"/>
    </sheetView>
  </sheetViews>
  <sheetFormatPr defaultColWidth="9.109375" defaultRowHeight="13.2" x14ac:dyDescent="0.25"/>
  <cols>
    <col min="1" max="1" width="5" style="22" customWidth="1"/>
    <col min="2" max="2" width="1.5546875" style="22" bestFit="1" customWidth="1"/>
    <col min="3" max="3" width="29.44140625" style="22" bestFit="1" customWidth="1"/>
    <col min="4" max="4" width="11.6640625" style="23" customWidth="1"/>
    <col min="5" max="5" width="6.109375" style="14" customWidth="1"/>
    <col min="6" max="6" width="15" style="14" customWidth="1"/>
    <col min="7" max="7" width="9.109375" style="22"/>
    <col min="8" max="12" width="9.109375" style="63"/>
    <col min="13" max="13" width="52" style="63" bestFit="1" customWidth="1"/>
    <col min="14" max="16384" width="9.109375" style="63"/>
  </cols>
  <sheetData>
    <row r="1" spans="1:7" x14ac:dyDescent="0.25">
      <c r="F1" s="24"/>
    </row>
    <row r="2" spans="1:7" x14ac:dyDescent="0.25">
      <c r="F2" s="24" t="s">
        <v>31</v>
      </c>
    </row>
    <row r="3" spans="1:7" x14ac:dyDescent="0.25">
      <c r="F3" s="24" t="s">
        <v>113</v>
      </c>
    </row>
    <row r="4" spans="1:7" x14ac:dyDescent="0.25">
      <c r="F4" s="24" t="s">
        <v>80</v>
      </c>
    </row>
    <row r="6" spans="1:7" x14ac:dyDescent="0.25">
      <c r="D6" s="25" t="s">
        <v>147</v>
      </c>
      <c r="E6" s="26"/>
      <c r="F6" s="26"/>
    </row>
    <row r="8" spans="1:7" x14ac:dyDescent="0.25">
      <c r="C8" s="30" t="s">
        <v>28</v>
      </c>
      <c r="D8" s="27"/>
      <c r="F8" s="28" t="s">
        <v>29</v>
      </c>
    </row>
    <row r="9" spans="1:7" x14ac:dyDescent="0.25">
      <c r="A9" s="22">
        <v>1</v>
      </c>
      <c r="B9" s="22" t="s">
        <v>27</v>
      </c>
      <c r="C9" s="22" t="s">
        <v>0</v>
      </c>
      <c r="F9" s="61">
        <v>9466359</v>
      </c>
    </row>
    <row r="10" spans="1:7" x14ac:dyDescent="0.25">
      <c r="A10" s="22">
        <v>2</v>
      </c>
      <c r="B10" s="22" t="s">
        <v>27</v>
      </c>
      <c r="C10" s="22" t="s">
        <v>1</v>
      </c>
      <c r="F10" s="61">
        <v>41882528</v>
      </c>
    </row>
    <row r="11" spans="1:7" x14ac:dyDescent="0.25">
      <c r="A11" s="22">
        <v>3</v>
      </c>
      <c r="B11" s="22" t="s">
        <v>27</v>
      </c>
      <c r="C11" s="22" t="s">
        <v>2</v>
      </c>
      <c r="F11" s="61">
        <v>26806965</v>
      </c>
    </row>
    <row r="12" spans="1:7" x14ac:dyDescent="0.25">
      <c r="A12" s="33">
        <v>4</v>
      </c>
      <c r="B12" s="15" t="s">
        <v>27</v>
      </c>
      <c r="C12" s="15" t="s">
        <v>3</v>
      </c>
      <c r="D12" s="21"/>
      <c r="F12" s="15">
        <f>F9/((F10+F11)-F9)</f>
        <v>0.1598</v>
      </c>
      <c r="G12" s="15"/>
    </row>
    <row r="13" spans="1:7" x14ac:dyDescent="0.25">
      <c r="A13" s="33">
        <v>5</v>
      </c>
      <c r="B13" s="15" t="s">
        <v>27</v>
      </c>
      <c r="C13" s="15" t="s">
        <v>35</v>
      </c>
      <c r="D13" s="21"/>
      <c r="F13" s="15">
        <v>9.4600000000000004E-2</v>
      </c>
      <c r="G13" s="15"/>
    </row>
    <row r="14" spans="1:7" x14ac:dyDescent="0.25">
      <c r="A14" s="16">
        <v>6</v>
      </c>
      <c r="B14" s="16" t="s">
        <v>27</v>
      </c>
      <c r="C14" s="16" t="s">
        <v>36</v>
      </c>
      <c r="D14" s="76"/>
      <c r="F14" s="62">
        <v>352423</v>
      </c>
      <c r="G14" s="16"/>
    </row>
    <row r="15" spans="1:7" x14ac:dyDescent="0.25">
      <c r="A15" s="16">
        <v>7</v>
      </c>
      <c r="B15" s="16" t="s">
        <v>27</v>
      </c>
      <c r="C15" s="16" t="s">
        <v>37</v>
      </c>
      <c r="D15" s="76"/>
      <c r="F15" s="62">
        <v>345076</v>
      </c>
      <c r="G15" s="16"/>
    </row>
    <row r="16" spans="1:7" x14ac:dyDescent="0.25">
      <c r="A16" s="22">
        <v>8</v>
      </c>
      <c r="B16" s="22" t="s">
        <v>27</v>
      </c>
      <c r="C16" s="22" t="s">
        <v>4</v>
      </c>
      <c r="F16" s="15">
        <f>F14/F15-1</f>
        <v>2.1299999999999999E-2</v>
      </c>
    </row>
    <row r="18" spans="1:7" x14ac:dyDescent="0.25">
      <c r="C18" s="22" t="s">
        <v>5</v>
      </c>
      <c r="F18" s="24" t="s">
        <v>30</v>
      </c>
    </row>
    <row r="19" spans="1:7" x14ac:dyDescent="0.25">
      <c r="A19" s="16"/>
      <c r="B19" s="16"/>
      <c r="C19" s="17" t="s">
        <v>11</v>
      </c>
      <c r="D19" s="29" t="s">
        <v>32</v>
      </c>
      <c r="F19" s="17">
        <v>456</v>
      </c>
      <c r="G19" s="16"/>
    </row>
    <row r="20" spans="1:7" x14ac:dyDescent="0.25">
      <c r="A20" s="22">
        <v>9</v>
      </c>
      <c r="B20" s="22" t="s">
        <v>27</v>
      </c>
      <c r="C20" s="22" t="s">
        <v>1</v>
      </c>
      <c r="D20" s="24"/>
      <c r="F20" s="61">
        <v>21667153</v>
      </c>
    </row>
    <row r="21" spans="1:7" s="64" customFormat="1" x14ac:dyDescent="0.25">
      <c r="A21" s="22">
        <v>10</v>
      </c>
      <c r="B21" s="22" t="s">
        <v>27</v>
      </c>
      <c r="C21" s="30" t="s">
        <v>6</v>
      </c>
      <c r="D21" s="28"/>
      <c r="F21" s="75">
        <v>228046</v>
      </c>
      <c r="G21" s="30"/>
    </row>
    <row r="22" spans="1:7" x14ac:dyDescent="0.25">
      <c r="A22" s="22">
        <v>11</v>
      </c>
      <c r="B22" s="22" t="s">
        <v>27</v>
      </c>
      <c r="C22" s="22" t="s">
        <v>7</v>
      </c>
      <c r="D22" s="24"/>
      <c r="F22" s="77">
        <f>F20-F21</f>
        <v>21439107</v>
      </c>
    </row>
    <row r="23" spans="1:7" x14ac:dyDescent="0.25">
      <c r="A23" s="22">
        <v>12</v>
      </c>
      <c r="B23" s="22" t="s">
        <v>27</v>
      </c>
      <c r="C23" s="22" t="s">
        <v>33</v>
      </c>
      <c r="D23" s="19"/>
      <c r="F23" s="19">
        <f>F22/F31</f>
        <v>3023.43</v>
      </c>
    </row>
    <row r="24" spans="1:7" x14ac:dyDescent="0.25">
      <c r="A24" s="22">
        <v>13</v>
      </c>
      <c r="B24" s="22" t="s">
        <v>27</v>
      </c>
      <c r="C24" s="22" t="s">
        <v>8</v>
      </c>
      <c r="D24" s="14"/>
      <c r="F24" s="14">
        <f>F22*(1+F12)*(1+F13)*(1+F16)</f>
        <v>27797041</v>
      </c>
    </row>
    <row r="25" spans="1:7" x14ac:dyDescent="0.25">
      <c r="A25" s="22">
        <v>14</v>
      </c>
      <c r="B25" s="22" t="s">
        <v>27</v>
      </c>
      <c r="C25" s="22" t="s">
        <v>34</v>
      </c>
      <c r="D25" s="14"/>
      <c r="F25" s="14">
        <f>F24*F47/F31</f>
        <v>7518647</v>
      </c>
    </row>
    <row r="26" spans="1:7" x14ac:dyDescent="0.25">
      <c r="A26" s="22">
        <v>15</v>
      </c>
      <c r="B26" s="22" t="s">
        <v>27</v>
      </c>
      <c r="C26" s="22" t="s">
        <v>38</v>
      </c>
      <c r="D26" s="20"/>
      <c r="F26" s="20">
        <f>F25/F51</f>
        <v>9.9132999999999996</v>
      </c>
    </row>
    <row r="27" spans="1:7" x14ac:dyDescent="0.25">
      <c r="A27" s="22">
        <v>16</v>
      </c>
      <c r="B27" s="22" t="s">
        <v>27</v>
      </c>
      <c r="C27" s="22" t="s">
        <v>9</v>
      </c>
      <c r="D27" s="21">
        <f>SUM(F27:F27)</f>
        <v>1</v>
      </c>
      <c r="F27" s="15">
        <f>F50/$D50</f>
        <v>1</v>
      </c>
    </row>
    <row r="28" spans="1:7" x14ac:dyDescent="0.25">
      <c r="A28" s="22">
        <v>17</v>
      </c>
      <c r="B28" s="22" t="s">
        <v>27</v>
      </c>
      <c r="C28" s="22" t="s">
        <v>10</v>
      </c>
      <c r="D28" s="92">
        <f>SUM(F28:F28)</f>
        <v>9.9132999999999996</v>
      </c>
      <c r="F28" s="20">
        <f>F26*F27</f>
        <v>9.9132999999999996</v>
      </c>
    </row>
    <row r="30" spans="1:7" x14ac:dyDescent="0.25">
      <c r="C30" s="30" t="s">
        <v>25</v>
      </c>
    </row>
    <row r="31" spans="1:7" x14ac:dyDescent="0.25">
      <c r="A31" s="22">
        <v>18</v>
      </c>
      <c r="B31" s="22" t="s">
        <v>27</v>
      </c>
      <c r="C31" s="22" t="s">
        <v>26</v>
      </c>
      <c r="D31" s="18"/>
      <c r="F31" s="81">
        <v>7091</v>
      </c>
    </row>
    <row r="32" spans="1:7" x14ac:dyDescent="0.25">
      <c r="A32" s="22">
        <v>19</v>
      </c>
      <c r="B32" s="22" t="s">
        <v>27</v>
      </c>
      <c r="C32" s="22" t="s">
        <v>12</v>
      </c>
      <c r="D32" s="18"/>
      <c r="F32" s="62">
        <v>2698828</v>
      </c>
    </row>
    <row r="33" spans="1:7" x14ac:dyDescent="0.25">
      <c r="A33" s="22">
        <v>20</v>
      </c>
      <c r="B33" s="22" t="s">
        <v>27</v>
      </c>
      <c r="C33" s="22" t="s">
        <v>13</v>
      </c>
      <c r="D33" s="18"/>
      <c r="F33" s="62">
        <v>44153</v>
      </c>
    </row>
    <row r="34" spans="1:7" s="64" customFormat="1" x14ac:dyDescent="0.25">
      <c r="A34" s="22">
        <v>21</v>
      </c>
      <c r="B34" s="22" t="s">
        <v>27</v>
      </c>
      <c r="C34" s="30" t="s">
        <v>14</v>
      </c>
      <c r="D34" s="29"/>
      <c r="F34" s="65">
        <v>222528</v>
      </c>
      <c r="G34" s="30"/>
    </row>
    <row r="35" spans="1:7" x14ac:dyDescent="0.25">
      <c r="A35" s="22">
        <v>22</v>
      </c>
      <c r="B35" s="22" t="s">
        <v>27</v>
      </c>
      <c r="C35" s="22" t="s">
        <v>15</v>
      </c>
      <c r="D35" s="18"/>
      <c r="F35" s="76">
        <f>SUM(F32:F34)</f>
        <v>2965509</v>
      </c>
    </row>
    <row r="36" spans="1:7" x14ac:dyDescent="0.25">
      <c r="A36" s="22">
        <v>23</v>
      </c>
      <c r="B36" s="22" t="s">
        <v>27</v>
      </c>
      <c r="C36" s="22" t="s">
        <v>16</v>
      </c>
      <c r="F36" s="62">
        <v>1703763</v>
      </c>
    </row>
    <row r="37" spans="1:7" x14ac:dyDescent="0.25">
      <c r="A37" s="22">
        <v>24</v>
      </c>
      <c r="B37" s="22" t="s">
        <v>27</v>
      </c>
      <c r="C37" s="22" t="s">
        <v>17</v>
      </c>
      <c r="F37" s="62">
        <v>6025196</v>
      </c>
    </row>
    <row r="38" spans="1:7" x14ac:dyDescent="0.25">
      <c r="A38" s="22">
        <v>25</v>
      </c>
      <c r="B38" s="22" t="s">
        <v>27</v>
      </c>
      <c r="C38" s="22" t="s">
        <v>18</v>
      </c>
      <c r="F38" s="62">
        <v>4083</v>
      </c>
    </row>
    <row r="39" spans="1:7" x14ac:dyDescent="0.25">
      <c r="F39" s="16"/>
    </row>
    <row r="40" spans="1:7" x14ac:dyDescent="0.25">
      <c r="A40" s="22">
        <v>27</v>
      </c>
      <c r="B40" s="22" t="s">
        <v>27</v>
      </c>
      <c r="C40" s="22" t="s">
        <v>19</v>
      </c>
      <c r="F40" s="15">
        <f>F35/F37</f>
        <v>0.49220000000000003</v>
      </c>
    </row>
    <row r="41" spans="1:7" x14ac:dyDescent="0.25">
      <c r="A41" s="22">
        <v>28</v>
      </c>
      <c r="B41" s="22" t="s">
        <v>27</v>
      </c>
      <c r="C41" s="22" t="s">
        <v>20</v>
      </c>
      <c r="F41" s="16">
        <f>F36/F38</f>
        <v>417</v>
      </c>
    </row>
    <row r="42" spans="1:7" x14ac:dyDescent="0.25">
      <c r="A42" s="22">
        <v>29</v>
      </c>
      <c r="B42" s="22" t="s">
        <v>27</v>
      </c>
      <c r="C42" s="22" t="s">
        <v>21</v>
      </c>
      <c r="D42" s="32"/>
      <c r="F42" s="32">
        <f>F37/F36</f>
        <v>3.54</v>
      </c>
    </row>
    <row r="43" spans="1:7" x14ac:dyDescent="0.25">
      <c r="A43" s="22">
        <v>30</v>
      </c>
      <c r="B43" s="22" t="s">
        <v>27</v>
      </c>
      <c r="C43" s="22" t="s">
        <v>22</v>
      </c>
      <c r="D43" s="32"/>
      <c r="F43" s="32">
        <f>F35/F36</f>
        <v>1.74</v>
      </c>
    </row>
    <row r="44" spans="1:7" x14ac:dyDescent="0.25">
      <c r="A44" s="22">
        <v>31</v>
      </c>
      <c r="B44" s="22" t="s">
        <v>27</v>
      </c>
      <c r="C44" s="22" t="s">
        <v>23</v>
      </c>
      <c r="D44" s="16"/>
      <c r="F44" s="16">
        <f>F35/F31</f>
        <v>418</v>
      </c>
    </row>
    <row r="46" spans="1:7" x14ac:dyDescent="0.25">
      <c r="C46" s="30" t="s">
        <v>24</v>
      </c>
    </row>
    <row r="47" spans="1:7" x14ac:dyDescent="0.25">
      <c r="A47" s="22">
        <v>32</v>
      </c>
      <c r="B47" s="22" t="s">
        <v>27</v>
      </c>
      <c r="C47" s="22" t="s">
        <v>26</v>
      </c>
      <c r="D47" s="18"/>
      <c r="F47" s="62">
        <v>1918</v>
      </c>
    </row>
    <row r="48" spans="1:7" x14ac:dyDescent="0.25">
      <c r="A48" s="22">
        <v>33</v>
      </c>
      <c r="B48" s="22" t="s">
        <v>27</v>
      </c>
      <c r="C48" s="22" t="s">
        <v>12</v>
      </c>
      <c r="D48" s="18"/>
      <c r="F48" s="62">
        <v>699055</v>
      </c>
    </row>
    <row r="49" spans="1:6" x14ac:dyDescent="0.25">
      <c r="A49" s="22">
        <v>34</v>
      </c>
      <c r="B49" s="22" t="s">
        <v>27</v>
      </c>
      <c r="C49" s="22" t="s">
        <v>13</v>
      </c>
      <c r="D49" s="18"/>
      <c r="F49" s="62">
        <v>10266</v>
      </c>
    </row>
    <row r="50" spans="1:6" x14ac:dyDescent="0.25">
      <c r="A50" s="22">
        <v>35</v>
      </c>
      <c r="B50" s="22" t="s">
        <v>27</v>
      </c>
      <c r="C50" s="30" t="s">
        <v>14</v>
      </c>
      <c r="D50" s="73">
        <f>SUM(F50:F50)</f>
        <v>49123</v>
      </c>
      <c r="F50" s="65">
        <v>49123</v>
      </c>
    </row>
    <row r="51" spans="1:6" x14ac:dyDescent="0.25">
      <c r="A51" s="22">
        <v>36</v>
      </c>
      <c r="B51" s="22" t="s">
        <v>27</v>
      </c>
      <c r="C51" s="22" t="s">
        <v>15</v>
      </c>
      <c r="D51" s="18"/>
      <c r="F51" s="76">
        <f>SUM(F48:F50)</f>
        <v>758444</v>
      </c>
    </row>
    <row r="52" spans="1:6" x14ac:dyDescent="0.25">
      <c r="A52" s="22">
        <v>37</v>
      </c>
      <c r="B52" s="22" t="s">
        <v>27</v>
      </c>
      <c r="C52" s="22" t="s">
        <v>16</v>
      </c>
      <c r="D52" s="18">
        <f>F52</f>
        <v>490332</v>
      </c>
      <c r="F52" s="62">
        <v>490332</v>
      </c>
    </row>
    <row r="53" spans="1:6" x14ac:dyDescent="0.25">
      <c r="A53" s="22">
        <v>38</v>
      </c>
      <c r="B53" s="22" t="s">
        <v>27</v>
      </c>
      <c r="C53" s="22" t="s">
        <v>17</v>
      </c>
      <c r="D53" s="18"/>
      <c r="F53" s="62">
        <v>1561447</v>
      </c>
    </row>
    <row r="54" spans="1:6" x14ac:dyDescent="0.25">
      <c r="A54" s="22">
        <v>39</v>
      </c>
      <c r="B54" s="22" t="s">
        <v>27</v>
      </c>
      <c r="C54" s="22" t="s">
        <v>18</v>
      </c>
      <c r="D54" s="18">
        <f>F54</f>
        <v>899</v>
      </c>
      <c r="F54" s="62">
        <v>899</v>
      </c>
    </row>
    <row r="55" spans="1:6" x14ac:dyDescent="0.25">
      <c r="D55" s="18"/>
      <c r="F55" s="16"/>
    </row>
    <row r="56" spans="1:6" x14ac:dyDescent="0.25">
      <c r="A56" s="22">
        <v>41</v>
      </c>
      <c r="B56" s="22" t="s">
        <v>27</v>
      </c>
      <c r="C56" s="22" t="s">
        <v>19</v>
      </c>
      <c r="D56" s="15"/>
      <c r="F56" s="15">
        <f>F51/F53</f>
        <v>0.48570000000000002</v>
      </c>
    </row>
    <row r="57" spans="1:6" x14ac:dyDescent="0.25">
      <c r="A57" s="22">
        <v>42</v>
      </c>
      <c r="B57" s="22" t="s">
        <v>27</v>
      </c>
      <c r="C57" s="22" t="s">
        <v>20</v>
      </c>
      <c r="D57" s="16">
        <f>D52/D54</f>
        <v>545</v>
      </c>
      <c r="F57" s="16">
        <f>F52/F54</f>
        <v>545</v>
      </c>
    </row>
    <row r="58" spans="1:6" x14ac:dyDescent="0.25">
      <c r="A58" s="22">
        <v>43</v>
      </c>
      <c r="B58" s="22" t="s">
        <v>27</v>
      </c>
      <c r="C58" s="22" t="s">
        <v>21</v>
      </c>
      <c r="D58" s="32"/>
      <c r="F58" s="32">
        <f>F53/F52</f>
        <v>3.18</v>
      </c>
    </row>
    <row r="59" spans="1:6" x14ac:dyDescent="0.25">
      <c r="A59" s="22">
        <v>44</v>
      </c>
      <c r="B59" s="22" t="s">
        <v>27</v>
      </c>
      <c r="C59" s="22" t="s">
        <v>22</v>
      </c>
      <c r="D59" s="32"/>
      <c r="F59" s="32">
        <f>F51/F52</f>
        <v>1.55</v>
      </c>
    </row>
    <row r="60" spans="1:6" x14ac:dyDescent="0.25">
      <c r="A60" s="22">
        <v>45</v>
      </c>
      <c r="B60" s="22" t="s">
        <v>27</v>
      </c>
      <c r="C60" s="22" t="s">
        <v>23</v>
      </c>
      <c r="D60" s="16"/>
      <c r="F60" s="16">
        <f>F51/F47</f>
        <v>395</v>
      </c>
    </row>
  </sheetData>
  <pageMargins left="0.7" right="0.7" top="0.25" bottom="0.25" header="0.3" footer="0.3"/>
  <pageSetup scale="43" orientation="portrait" verticalDpi="598" r:id="rId1"/>
  <ignoredErrors>
    <ignoredError sqref="F35 F5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7"/>
  <sheetViews>
    <sheetView showGridLines="0" tabSelected="1" workbookViewId="0">
      <selection activeCell="Q4" sqref="Q4"/>
    </sheetView>
  </sheetViews>
  <sheetFormatPr defaultColWidth="9.109375" defaultRowHeight="13.2" x14ac:dyDescent="0.25"/>
  <cols>
    <col min="1" max="1" width="4" style="22" customWidth="1"/>
    <col min="2" max="2" width="1.5546875" style="22" bestFit="1" customWidth="1"/>
    <col min="3" max="6" width="9.109375" style="22"/>
    <col min="7" max="7" width="11.6640625" style="23" customWidth="1"/>
    <col min="8" max="8" width="10.5546875" style="14" bestFit="1" customWidth="1"/>
    <col min="9" max="9" width="15.109375" style="14" bestFit="1" customWidth="1"/>
    <col min="10" max="10" width="9.109375" style="22"/>
    <col min="11" max="11" width="2.6640625" style="22" customWidth="1"/>
    <col min="12" max="16" width="9.109375" style="22"/>
    <col min="17" max="17" width="52" style="22" bestFit="1" customWidth="1"/>
    <col min="18" max="16384" width="9.109375" style="22"/>
  </cols>
  <sheetData>
    <row r="1" spans="1:19" x14ac:dyDescent="0.25">
      <c r="I1" s="24"/>
    </row>
    <row r="2" spans="1:19" x14ac:dyDescent="0.25">
      <c r="I2" s="24" t="s">
        <v>31</v>
      </c>
      <c r="R2" s="16"/>
    </row>
    <row r="3" spans="1:19" x14ac:dyDescent="0.25">
      <c r="I3" s="24" t="s">
        <v>113</v>
      </c>
      <c r="R3" s="16"/>
    </row>
    <row r="4" spans="1:19" x14ac:dyDescent="0.25">
      <c r="I4" s="24" t="s">
        <v>81</v>
      </c>
      <c r="R4" s="16"/>
    </row>
    <row r="5" spans="1:19" x14ac:dyDescent="0.25">
      <c r="R5" s="16"/>
    </row>
    <row r="6" spans="1:19" x14ac:dyDescent="0.25">
      <c r="G6" s="25" t="s">
        <v>154</v>
      </c>
      <c r="H6" s="26"/>
      <c r="I6" s="26"/>
      <c r="R6" s="16"/>
    </row>
    <row r="7" spans="1:19" x14ac:dyDescent="0.25">
      <c r="R7" s="16"/>
    </row>
    <row r="9" spans="1:19" x14ac:dyDescent="0.25">
      <c r="R9" s="16"/>
    </row>
    <row r="10" spans="1:19" x14ac:dyDescent="0.25">
      <c r="C10" s="22" t="s">
        <v>39</v>
      </c>
      <c r="G10" s="27"/>
      <c r="I10" s="28" t="s">
        <v>29</v>
      </c>
      <c r="J10" s="28"/>
    </row>
    <row r="11" spans="1:19" x14ac:dyDescent="0.25">
      <c r="C11" s="22" t="s">
        <v>5</v>
      </c>
      <c r="I11" s="24" t="s">
        <v>30</v>
      </c>
      <c r="J11" s="24"/>
    </row>
    <row r="12" spans="1:19" s="16" customFormat="1" x14ac:dyDescent="0.25">
      <c r="C12" s="17" t="s">
        <v>11</v>
      </c>
      <c r="G12" s="29" t="s">
        <v>32</v>
      </c>
      <c r="I12" s="17">
        <v>456</v>
      </c>
      <c r="J12" s="17"/>
    </row>
    <row r="13" spans="1:19" x14ac:dyDescent="0.25">
      <c r="A13" s="22">
        <v>1</v>
      </c>
      <c r="B13" s="22" t="s">
        <v>27</v>
      </c>
      <c r="C13" s="22" t="s">
        <v>40</v>
      </c>
      <c r="G13" s="14"/>
      <c r="I13" s="61">
        <v>4014373</v>
      </c>
      <c r="J13" s="14"/>
      <c r="S13" s="16"/>
    </row>
    <row r="14" spans="1:19" x14ac:dyDescent="0.25">
      <c r="A14" s="22">
        <f>A13+1</f>
        <v>2</v>
      </c>
      <c r="B14" s="22" t="s">
        <v>27</v>
      </c>
      <c r="C14" s="22" t="s">
        <v>41</v>
      </c>
      <c r="G14" s="18"/>
      <c r="I14" s="62">
        <v>1299987</v>
      </c>
      <c r="J14" s="16"/>
      <c r="S14" s="16"/>
    </row>
    <row r="15" spans="1:19" x14ac:dyDescent="0.25">
      <c r="A15" s="22">
        <f t="shared" ref="A15:A26" si="0">A14+1</f>
        <v>3</v>
      </c>
      <c r="C15" s="22" t="s">
        <v>49</v>
      </c>
      <c r="G15" s="18"/>
      <c r="I15" s="81">
        <v>8934</v>
      </c>
      <c r="J15" s="16"/>
      <c r="S15" s="16"/>
    </row>
    <row r="16" spans="1:19" x14ac:dyDescent="0.25">
      <c r="A16" s="22">
        <f t="shared" si="0"/>
        <v>4</v>
      </c>
      <c r="B16" s="22" t="s">
        <v>27</v>
      </c>
      <c r="C16" s="22" t="s">
        <v>48</v>
      </c>
      <c r="G16" s="18"/>
      <c r="I16" s="81">
        <v>5613</v>
      </c>
      <c r="J16" s="16"/>
      <c r="S16" s="16"/>
    </row>
    <row r="17" spans="1:19" x14ac:dyDescent="0.25">
      <c r="A17" s="22">
        <f t="shared" si="0"/>
        <v>5</v>
      </c>
      <c r="B17" s="22" t="s">
        <v>27</v>
      </c>
      <c r="C17" s="22" t="s">
        <v>51</v>
      </c>
      <c r="G17" s="18"/>
      <c r="I17" s="62">
        <v>1918</v>
      </c>
      <c r="J17" s="16"/>
      <c r="S17" s="16"/>
    </row>
    <row r="18" spans="1:19" s="30" customFormat="1" x14ac:dyDescent="0.25">
      <c r="A18" s="22">
        <f t="shared" si="0"/>
        <v>6</v>
      </c>
      <c r="B18" s="22" t="s">
        <v>27</v>
      </c>
      <c r="C18" s="30" t="s">
        <v>50</v>
      </c>
      <c r="G18" s="18">
        <f>SUM(I18:J18)</f>
        <v>49123</v>
      </c>
      <c r="I18" s="65">
        <v>49123</v>
      </c>
      <c r="J18" s="17"/>
    </row>
    <row r="19" spans="1:19" x14ac:dyDescent="0.25">
      <c r="A19" s="22">
        <f t="shared" si="0"/>
        <v>7</v>
      </c>
      <c r="B19" s="22" t="s">
        <v>27</v>
      </c>
      <c r="C19" s="22" t="s">
        <v>52</v>
      </c>
      <c r="G19" s="18"/>
      <c r="I19" s="62">
        <v>758444</v>
      </c>
      <c r="J19" s="16"/>
      <c r="S19" s="16"/>
    </row>
    <row r="20" spans="1:19" x14ac:dyDescent="0.25">
      <c r="A20" s="22">
        <f t="shared" si="0"/>
        <v>8</v>
      </c>
      <c r="B20" s="22" t="s">
        <v>27</v>
      </c>
      <c r="C20" s="22" t="s">
        <v>42</v>
      </c>
      <c r="G20" s="19"/>
      <c r="I20" s="19">
        <f>I13/I14</f>
        <v>3.09</v>
      </c>
      <c r="J20" s="19"/>
      <c r="S20" s="16"/>
    </row>
    <row r="21" spans="1:19" x14ac:dyDescent="0.25">
      <c r="A21" s="22">
        <f t="shared" si="0"/>
        <v>9</v>
      </c>
      <c r="B21" s="22" t="s">
        <v>27</v>
      </c>
      <c r="C21" s="22" t="s">
        <v>53</v>
      </c>
      <c r="G21" s="16"/>
      <c r="I21" s="16">
        <f>I14/I16</f>
        <v>232</v>
      </c>
      <c r="J21" s="16"/>
      <c r="S21" s="16"/>
    </row>
    <row r="22" spans="1:19" x14ac:dyDescent="0.25">
      <c r="A22" s="22">
        <f t="shared" si="0"/>
        <v>10</v>
      </c>
      <c r="B22" s="22" t="s">
        <v>27</v>
      </c>
      <c r="C22" s="22" t="s">
        <v>43</v>
      </c>
      <c r="G22" s="19"/>
      <c r="I22" s="19">
        <f>I13/(I16/I15)/I16</f>
        <v>1138.3399999999999</v>
      </c>
      <c r="J22" s="19"/>
      <c r="S22" s="16"/>
    </row>
    <row r="23" spans="1:19" x14ac:dyDescent="0.25">
      <c r="A23" s="22">
        <f t="shared" si="0"/>
        <v>11</v>
      </c>
      <c r="B23" s="22" t="s">
        <v>27</v>
      </c>
      <c r="C23" s="22" t="s">
        <v>44</v>
      </c>
      <c r="G23" s="18"/>
      <c r="I23" s="14">
        <f>I13*I17/I16</f>
        <v>1371738</v>
      </c>
      <c r="J23" s="14"/>
      <c r="S23" s="16"/>
    </row>
    <row r="24" spans="1:19" x14ac:dyDescent="0.25">
      <c r="A24" s="22">
        <f t="shared" si="0"/>
        <v>12</v>
      </c>
      <c r="B24" s="22" t="s">
        <v>27</v>
      </c>
      <c r="C24" s="22" t="s">
        <v>45</v>
      </c>
      <c r="G24" s="20"/>
      <c r="I24" s="20">
        <f>I23/I19</f>
        <v>1.8086</v>
      </c>
      <c r="J24" s="20"/>
      <c r="S24" s="16"/>
    </row>
    <row r="25" spans="1:19" x14ac:dyDescent="0.25">
      <c r="A25" s="22">
        <f t="shared" si="0"/>
        <v>13</v>
      </c>
      <c r="B25" s="22" t="s">
        <v>27</v>
      </c>
      <c r="C25" s="22" t="s">
        <v>46</v>
      </c>
      <c r="G25" s="21">
        <f>I25</f>
        <v>1</v>
      </c>
      <c r="I25" s="21">
        <f>I18/$G18</f>
        <v>1</v>
      </c>
      <c r="J25" s="21"/>
      <c r="S25" s="16"/>
    </row>
    <row r="26" spans="1:19" x14ac:dyDescent="0.25">
      <c r="A26" s="22">
        <f t="shared" si="0"/>
        <v>14</v>
      </c>
      <c r="B26" s="22" t="s">
        <v>27</v>
      </c>
      <c r="C26" s="22" t="s">
        <v>47</v>
      </c>
      <c r="G26" s="31">
        <f>SUM(I26:J26)</f>
        <v>1.8086</v>
      </c>
      <c r="I26" s="20">
        <f>I24*I25</f>
        <v>1.8086</v>
      </c>
      <c r="J26" s="20"/>
      <c r="S26" s="16"/>
    </row>
    <row r="27" spans="1:19" x14ac:dyDescent="0.25">
      <c r="J27" s="14"/>
      <c r="S27" s="16"/>
    </row>
    <row r="28" spans="1:19" x14ac:dyDescent="0.25">
      <c r="E28" s="22" t="s">
        <v>125</v>
      </c>
      <c r="I28" s="82">
        <f>I15/I16-1</f>
        <v>0.5917</v>
      </c>
      <c r="J28" s="15"/>
    </row>
    <row r="29" spans="1:19" x14ac:dyDescent="0.25">
      <c r="R29" s="16"/>
    </row>
    <row r="30" spans="1:19" x14ac:dyDescent="0.25">
      <c r="A30" s="22" t="s">
        <v>156</v>
      </c>
      <c r="R30" s="16"/>
    </row>
    <row r="31" spans="1:19" x14ac:dyDescent="0.25">
      <c r="A31" s="22" t="s">
        <v>157</v>
      </c>
    </row>
    <row r="32" spans="1:19" x14ac:dyDescent="0.25">
      <c r="R32" s="16"/>
    </row>
    <row r="33" spans="18:18" x14ac:dyDescent="0.25">
      <c r="R33" s="16"/>
    </row>
    <row r="34" spans="18:18" x14ac:dyDescent="0.25">
      <c r="R34" s="16"/>
    </row>
    <row r="35" spans="18:18" x14ac:dyDescent="0.25">
      <c r="R35" s="16"/>
    </row>
    <row r="36" spans="18:18" x14ac:dyDescent="0.25">
      <c r="R36" s="16"/>
    </row>
    <row r="37" spans="18:18" x14ac:dyDescent="0.25">
      <c r="R37" s="16"/>
    </row>
    <row r="39" spans="18:18" x14ac:dyDescent="0.25">
      <c r="R39" s="16"/>
    </row>
    <row r="40" spans="18:18" x14ac:dyDescent="0.25">
      <c r="R40" s="16"/>
    </row>
    <row r="42" spans="18:18" x14ac:dyDescent="0.25">
      <c r="R42" s="16"/>
    </row>
    <row r="43" spans="18:18" x14ac:dyDescent="0.25">
      <c r="R43" s="16"/>
    </row>
    <row r="44" spans="18:18" x14ac:dyDescent="0.25">
      <c r="R44" s="16"/>
    </row>
    <row r="45" spans="18:18" x14ac:dyDescent="0.25">
      <c r="R45" s="16"/>
    </row>
    <row r="46" spans="18:18" x14ac:dyDescent="0.25">
      <c r="R46" s="16"/>
    </row>
    <row r="47" spans="18:18" x14ac:dyDescent="0.25">
      <c r="R47" s="16"/>
    </row>
    <row r="48" spans="18:18" x14ac:dyDescent="0.25">
      <c r="R48" s="16"/>
    </row>
    <row r="49" spans="18:18" x14ac:dyDescent="0.25">
      <c r="R49" s="16"/>
    </row>
    <row r="50" spans="18:18" x14ac:dyDescent="0.25">
      <c r="R50" s="16"/>
    </row>
    <row r="52" spans="18:18" x14ac:dyDescent="0.25">
      <c r="R52" s="16"/>
    </row>
    <row r="53" spans="18:18" x14ac:dyDescent="0.25">
      <c r="R53" s="16"/>
    </row>
    <row r="57" spans="18:18" x14ac:dyDescent="0.25">
      <c r="R57" s="16"/>
    </row>
    <row r="59" spans="18:18" x14ac:dyDescent="0.25">
      <c r="R59" s="16"/>
    </row>
    <row r="62" spans="18:18" x14ac:dyDescent="0.25">
      <c r="R62" s="16"/>
    </row>
    <row r="63" spans="18:18" x14ac:dyDescent="0.25">
      <c r="R63" s="16"/>
    </row>
    <row r="64" spans="18:18" x14ac:dyDescent="0.25">
      <c r="R64" s="16"/>
    </row>
    <row r="65" spans="18:18" x14ac:dyDescent="0.25">
      <c r="R65" s="16"/>
    </row>
    <row r="66" spans="18:18" x14ac:dyDescent="0.25">
      <c r="R66" s="16"/>
    </row>
    <row r="67" spans="18:18" x14ac:dyDescent="0.25">
      <c r="R67" s="16"/>
    </row>
    <row r="68" spans="18:18" x14ac:dyDescent="0.25">
      <c r="R68" s="16"/>
    </row>
    <row r="69" spans="18:18" x14ac:dyDescent="0.25">
      <c r="R69" s="16"/>
    </row>
    <row r="70" spans="18:18" x14ac:dyDescent="0.25">
      <c r="R70" s="16"/>
    </row>
    <row r="72" spans="18:18" x14ac:dyDescent="0.25">
      <c r="R72" s="16"/>
    </row>
    <row r="73" spans="18:18" x14ac:dyDescent="0.25">
      <c r="R73" s="16"/>
    </row>
    <row r="76" spans="18:18" x14ac:dyDescent="0.25">
      <c r="R76" s="16"/>
    </row>
    <row r="77" spans="18:18" x14ac:dyDescent="0.25">
      <c r="R77" s="16"/>
    </row>
    <row r="78" spans="18:18" x14ac:dyDescent="0.25">
      <c r="R78" s="16"/>
    </row>
    <row r="79" spans="18:18" x14ac:dyDescent="0.25">
      <c r="R79" s="16"/>
    </row>
    <row r="80" spans="18:18" x14ac:dyDescent="0.25">
      <c r="R80" s="16"/>
    </row>
    <row r="82" spans="18:18" x14ac:dyDescent="0.25">
      <c r="R82" s="16"/>
    </row>
    <row r="83" spans="18:18" x14ac:dyDescent="0.25">
      <c r="R83" s="16"/>
    </row>
    <row r="84" spans="18:18" x14ac:dyDescent="0.25">
      <c r="R84" s="16"/>
    </row>
    <row r="85" spans="18:18" x14ac:dyDescent="0.25">
      <c r="R85" s="16"/>
    </row>
    <row r="86" spans="18:18" x14ac:dyDescent="0.25">
      <c r="R86" s="16"/>
    </row>
    <row r="87" spans="18:18" x14ac:dyDescent="0.25">
      <c r="R87" s="16"/>
    </row>
    <row r="88" spans="18:18" x14ac:dyDescent="0.25">
      <c r="R88" s="16"/>
    </row>
    <row r="89" spans="18:18" x14ac:dyDescent="0.25">
      <c r="R89" s="16"/>
    </row>
    <row r="90" spans="18:18" x14ac:dyDescent="0.25">
      <c r="R90" s="16"/>
    </row>
    <row r="91" spans="18:18" x14ac:dyDescent="0.25">
      <c r="R91" s="16"/>
    </row>
    <row r="92" spans="18:18" x14ac:dyDescent="0.25">
      <c r="R92" s="16"/>
    </row>
    <row r="93" spans="18:18" x14ac:dyDescent="0.25">
      <c r="R93" s="16"/>
    </row>
    <row r="94" spans="18:18" x14ac:dyDescent="0.25">
      <c r="R94" s="16"/>
    </row>
    <row r="95" spans="18:18" x14ac:dyDescent="0.25">
      <c r="R95" s="16"/>
    </row>
    <row r="96" spans="18:18" x14ac:dyDescent="0.25">
      <c r="R96" s="16"/>
    </row>
    <row r="97" spans="18:18" x14ac:dyDescent="0.25">
      <c r="R97" s="16"/>
    </row>
    <row r="98" spans="18:18" x14ac:dyDescent="0.25">
      <c r="R98" s="16"/>
    </row>
    <row r="99" spans="18:18" x14ac:dyDescent="0.25">
      <c r="R99" s="16"/>
    </row>
    <row r="100" spans="18:18" x14ac:dyDescent="0.25">
      <c r="R100" s="16"/>
    </row>
    <row r="101" spans="18:18" x14ac:dyDescent="0.25">
      <c r="R101" s="16"/>
    </row>
    <row r="102" spans="18:18" x14ac:dyDescent="0.25">
      <c r="R102" s="16"/>
    </row>
    <row r="103" spans="18:18" x14ac:dyDescent="0.25">
      <c r="R103" s="16"/>
    </row>
    <row r="104" spans="18:18" x14ac:dyDescent="0.25">
      <c r="R104" s="16"/>
    </row>
    <row r="105" spans="18:18" x14ac:dyDescent="0.25">
      <c r="R105" s="16"/>
    </row>
    <row r="106" spans="18:18" x14ac:dyDescent="0.25">
      <c r="R106" s="16"/>
    </row>
    <row r="107" spans="18:18" x14ac:dyDescent="0.25">
      <c r="R107" s="16"/>
    </row>
    <row r="108" spans="18:18" x14ac:dyDescent="0.25">
      <c r="R108" s="16"/>
    </row>
    <row r="109" spans="18:18" x14ac:dyDescent="0.25">
      <c r="R109" s="16"/>
    </row>
    <row r="110" spans="18:18" x14ac:dyDescent="0.25">
      <c r="R110" s="16"/>
    </row>
    <row r="111" spans="18:18" x14ac:dyDescent="0.25">
      <c r="R111" s="16"/>
    </row>
    <row r="122" spans="18:18" x14ac:dyDescent="0.25">
      <c r="R122" s="16"/>
    </row>
    <row r="123" spans="18:18" x14ac:dyDescent="0.25">
      <c r="R123" s="16"/>
    </row>
    <row r="124" spans="18:18" x14ac:dyDescent="0.25">
      <c r="R124" s="16"/>
    </row>
    <row r="125" spans="18:18" x14ac:dyDescent="0.25">
      <c r="R125" s="16"/>
    </row>
    <row r="126" spans="18:18" x14ac:dyDescent="0.25">
      <c r="R126" s="16"/>
    </row>
    <row r="127" spans="18:18" x14ac:dyDescent="0.25">
      <c r="R127" s="16"/>
    </row>
    <row r="128" spans="18:18" x14ac:dyDescent="0.25">
      <c r="R128" s="16"/>
    </row>
    <row r="129" spans="18:18" x14ac:dyDescent="0.25">
      <c r="R129" s="16"/>
    </row>
    <row r="130" spans="18:18" x14ac:dyDescent="0.25">
      <c r="R130" s="16"/>
    </row>
    <row r="131" spans="18:18" x14ac:dyDescent="0.25">
      <c r="R131" s="16"/>
    </row>
    <row r="132" spans="18:18" x14ac:dyDescent="0.25">
      <c r="R132" s="16"/>
    </row>
    <row r="133" spans="18:18" x14ac:dyDescent="0.25">
      <c r="R133" s="16"/>
    </row>
    <row r="134" spans="18:18" x14ac:dyDescent="0.25">
      <c r="R134" s="16"/>
    </row>
    <row r="135" spans="18:18" x14ac:dyDescent="0.25">
      <c r="R135" s="16"/>
    </row>
    <row r="136" spans="18:18" x14ac:dyDescent="0.25">
      <c r="R136" s="16"/>
    </row>
    <row r="137" spans="18:18" x14ac:dyDescent="0.25">
      <c r="R137" s="16"/>
    </row>
    <row r="138" spans="18:18" x14ac:dyDescent="0.25">
      <c r="R138" s="16"/>
    </row>
    <row r="139" spans="18:18" x14ac:dyDescent="0.25">
      <c r="R139" s="16"/>
    </row>
    <row r="140" spans="18:18" x14ac:dyDescent="0.25">
      <c r="R140" s="16"/>
    </row>
    <row r="142" spans="18:18" x14ac:dyDescent="0.25">
      <c r="R142" s="16"/>
    </row>
    <row r="143" spans="18:18" x14ac:dyDescent="0.25">
      <c r="R143" s="16"/>
    </row>
    <row r="144" spans="18:18" x14ac:dyDescent="0.25">
      <c r="R144" s="16"/>
    </row>
    <row r="145" spans="18:18" x14ac:dyDescent="0.25">
      <c r="R145" s="16"/>
    </row>
    <row r="146" spans="18:18" x14ac:dyDescent="0.25">
      <c r="R146" s="16"/>
    </row>
    <row r="147" spans="18:18" x14ac:dyDescent="0.25">
      <c r="R147" s="16"/>
    </row>
    <row r="148" spans="18:18" x14ac:dyDescent="0.25">
      <c r="R148" s="16"/>
    </row>
    <row r="149" spans="18:18" x14ac:dyDescent="0.25">
      <c r="R149" s="16"/>
    </row>
    <row r="150" spans="18:18" x14ac:dyDescent="0.25">
      <c r="R150" s="16"/>
    </row>
    <row r="152" spans="18:18" x14ac:dyDescent="0.25">
      <c r="R152" s="16"/>
    </row>
    <row r="153" spans="18:18" x14ac:dyDescent="0.25">
      <c r="R153" s="16"/>
    </row>
    <row r="154" spans="18:18" x14ac:dyDescent="0.25">
      <c r="R154" s="16"/>
    </row>
    <row r="155" spans="18:18" x14ac:dyDescent="0.25">
      <c r="R155" s="16"/>
    </row>
    <row r="156" spans="18:18" x14ac:dyDescent="0.25">
      <c r="R156" s="16"/>
    </row>
    <row r="157" spans="18:18" x14ac:dyDescent="0.25">
      <c r="R157" s="16"/>
    </row>
    <row r="158" spans="18:18" x14ac:dyDescent="0.25">
      <c r="R158" s="16"/>
    </row>
    <row r="159" spans="18:18" x14ac:dyDescent="0.25">
      <c r="R159" s="16"/>
    </row>
    <row r="160" spans="18:18" x14ac:dyDescent="0.25">
      <c r="R160" s="16"/>
    </row>
    <row r="161" spans="18:18" x14ac:dyDescent="0.25">
      <c r="R161" s="16"/>
    </row>
    <row r="162" spans="18:18" x14ac:dyDescent="0.25">
      <c r="R162" s="16"/>
    </row>
    <row r="163" spans="18:18" x14ac:dyDescent="0.25">
      <c r="R163" s="16"/>
    </row>
    <row r="164" spans="18:18" x14ac:dyDescent="0.25">
      <c r="R164" s="16"/>
    </row>
    <row r="166" spans="18:18" x14ac:dyDescent="0.25">
      <c r="R166" s="16"/>
    </row>
    <row r="167" spans="18:18" x14ac:dyDescent="0.25">
      <c r="R167" s="16"/>
    </row>
    <row r="168" spans="18:18" x14ac:dyDescent="0.25">
      <c r="R168" s="16"/>
    </row>
    <row r="169" spans="18:18" x14ac:dyDescent="0.25">
      <c r="R169" s="16"/>
    </row>
    <row r="170" spans="18:18" x14ac:dyDescent="0.25">
      <c r="R170" s="16"/>
    </row>
    <row r="172" spans="18:18" x14ac:dyDescent="0.25">
      <c r="R172" s="16"/>
    </row>
    <row r="173" spans="18:18" x14ac:dyDescent="0.25">
      <c r="R173" s="16"/>
    </row>
    <row r="174" spans="18:18" x14ac:dyDescent="0.25">
      <c r="R174" s="16"/>
    </row>
    <row r="176" spans="18:18" x14ac:dyDescent="0.25">
      <c r="R176" s="16"/>
    </row>
    <row r="177" spans="18:18" x14ac:dyDescent="0.25">
      <c r="R177" s="16"/>
    </row>
    <row r="178" spans="18:18" x14ac:dyDescent="0.25">
      <c r="R178" s="16"/>
    </row>
    <row r="179" spans="18:18" x14ac:dyDescent="0.25">
      <c r="R179" s="16"/>
    </row>
    <row r="180" spans="18:18" x14ac:dyDescent="0.25">
      <c r="R180" s="16"/>
    </row>
    <row r="182" spans="18:18" x14ac:dyDescent="0.25">
      <c r="R182" s="16"/>
    </row>
    <row r="183" spans="18:18" x14ac:dyDescent="0.25">
      <c r="R183" s="16"/>
    </row>
    <row r="184" spans="18:18" x14ac:dyDescent="0.25">
      <c r="R184" s="16"/>
    </row>
    <row r="185" spans="18:18" x14ac:dyDescent="0.25">
      <c r="R185" s="16"/>
    </row>
    <row r="186" spans="18:18" x14ac:dyDescent="0.25">
      <c r="R186" s="16"/>
    </row>
    <row r="187" spans="18:18" x14ac:dyDescent="0.25">
      <c r="R187" s="16"/>
    </row>
    <row r="188" spans="18:18" x14ac:dyDescent="0.25">
      <c r="R188" s="16"/>
    </row>
    <row r="189" spans="18:18" x14ac:dyDescent="0.25">
      <c r="R189" s="16"/>
    </row>
    <row r="190" spans="18:18" x14ac:dyDescent="0.25">
      <c r="R190" s="16"/>
    </row>
    <row r="191" spans="18:18" x14ac:dyDescent="0.25">
      <c r="R191" s="16"/>
    </row>
    <row r="192" spans="18:18" x14ac:dyDescent="0.25">
      <c r="R192" s="16"/>
    </row>
    <row r="193" spans="18:18" x14ac:dyDescent="0.25">
      <c r="R193" s="16"/>
    </row>
    <row r="194" spans="18:18" x14ac:dyDescent="0.25">
      <c r="R194" s="16"/>
    </row>
    <row r="195" spans="18:18" x14ac:dyDescent="0.25">
      <c r="R195" s="16"/>
    </row>
    <row r="196" spans="18:18" x14ac:dyDescent="0.25">
      <c r="R196" s="16"/>
    </row>
    <row r="197" spans="18:18" x14ac:dyDescent="0.25">
      <c r="R197" s="16"/>
    </row>
    <row r="198" spans="18:18" x14ac:dyDescent="0.25">
      <c r="R198" s="16"/>
    </row>
    <row r="199" spans="18:18" x14ac:dyDescent="0.25">
      <c r="R199" s="16"/>
    </row>
    <row r="200" spans="18:18" x14ac:dyDescent="0.25">
      <c r="R200" s="16"/>
    </row>
    <row r="201" spans="18:18" x14ac:dyDescent="0.25">
      <c r="R201" s="16"/>
    </row>
    <row r="202" spans="18:18" x14ac:dyDescent="0.25">
      <c r="R202" s="16"/>
    </row>
    <row r="203" spans="18:18" x14ac:dyDescent="0.25">
      <c r="R203" s="16"/>
    </row>
    <row r="204" spans="18:18" x14ac:dyDescent="0.25">
      <c r="R204" s="16"/>
    </row>
    <row r="205" spans="18:18" x14ac:dyDescent="0.25">
      <c r="R205" s="16"/>
    </row>
    <row r="206" spans="18:18" x14ac:dyDescent="0.25">
      <c r="R206" s="16"/>
    </row>
    <row r="207" spans="18:18" x14ac:dyDescent="0.25">
      <c r="R207" s="16"/>
    </row>
    <row r="208" spans="18:18" x14ac:dyDescent="0.25">
      <c r="R208" s="16"/>
    </row>
    <row r="209" spans="18:18" x14ac:dyDescent="0.25">
      <c r="R209" s="16"/>
    </row>
    <row r="210" spans="18:18" x14ac:dyDescent="0.25">
      <c r="R210" s="16"/>
    </row>
    <row r="212" spans="18:18" x14ac:dyDescent="0.25">
      <c r="R212" s="16"/>
    </row>
    <row r="213" spans="18:18" x14ac:dyDescent="0.25">
      <c r="R213" s="16"/>
    </row>
    <row r="214" spans="18:18" x14ac:dyDescent="0.25">
      <c r="R214" s="16"/>
    </row>
    <row r="215" spans="18:18" x14ac:dyDescent="0.25">
      <c r="R215" s="16"/>
    </row>
    <row r="216" spans="18:18" x14ac:dyDescent="0.25">
      <c r="R216" s="16"/>
    </row>
    <row r="217" spans="18:18" x14ac:dyDescent="0.25">
      <c r="R217" s="16"/>
    </row>
    <row r="218" spans="18:18" x14ac:dyDescent="0.25">
      <c r="R218" s="16"/>
    </row>
    <row r="219" spans="18:18" x14ac:dyDescent="0.25">
      <c r="R219" s="16"/>
    </row>
    <row r="220" spans="18:18" x14ac:dyDescent="0.25">
      <c r="R220" s="16"/>
    </row>
    <row r="221" spans="18:18" x14ac:dyDescent="0.25">
      <c r="R221" s="16"/>
    </row>
    <row r="222" spans="18:18" x14ac:dyDescent="0.25">
      <c r="R222" s="16"/>
    </row>
    <row r="223" spans="18:18" x14ac:dyDescent="0.25">
      <c r="R223" s="16"/>
    </row>
    <row r="224" spans="18:18" x14ac:dyDescent="0.25">
      <c r="R224" s="16"/>
    </row>
    <row r="225" spans="18:18" x14ac:dyDescent="0.25">
      <c r="R225" s="16"/>
    </row>
    <row r="226" spans="18:18" x14ac:dyDescent="0.25">
      <c r="R226" s="16"/>
    </row>
    <row r="227" spans="18:18" x14ac:dyDescent="0.25">
      <c r="R227" s="16"/>
    </row>
    <row r="228" spans="18:18" x14ac:dyDescent="0.25">
      <c r="R228" s="16"/>
    </row>
    <row r="229" spans="18:18" x14ac:dyDescent="0.25">
      <c r="R229" s="16"/>
    </row>
    <row r="230" spans="18:18" x14ac:dyDescent="0.25">
      <c r="R230" s="16"/>
    </row>
    <row r="231" spans="18:18" x14ac:dyDescent="0.25">
      <c r="R231" s="16"/>
    </row>
    <row r="232" spans="18:18" x14ac:dyDescent="0.25">
      <c r="R232" s="16"/>
    </row>
    <row r="233" spans="18:18" x14ac:dyDescent="0.25">
      <c r="R233" s="16"/>
    </row>
    <row r="234" spans="18:18" x14ac:dyDescent="0.25">
      <c r="R234" s="16"/>
    </row>
    <row r="235" spans="18:18" x14ac:dyDescent="0.25">
      <c r="R235" s="16"/>
    </row>
    <row r="236" spans="18:18" x14ac:dyDescent="0.25">
      <c r="R236" s="16"/>
    </row>
    <row r="237" spans="18:18" x14ac:dyDescent="0.25">
      <c r="R237" s="16"/>
    </row>
    <row r="238" spans="18:18" x14ac:dyDescent="0.25">
      <c r="R238" s="16"/>
    </row>
    <row r="239" spans="18:18" x14ac:dyDescent="0.25">
      <c r="R239" s="16"/>
    </row>
    <row r="240" spans="18:18" x14ac:dyDescent="0.25">
      <c r="R240" s="16"/>
    </row>
    <row r="241" spans="18:18" x14ac:dyDescent="0.25">
      <c r="R241" s="16"/>
    </row>
    <row r="242" spans="18:18" x14ac:dyDescent="0.25">
      <c r="R242" s="16"/>
    </row>
    <row r="243" spans="18:18" x14ac:dyDescent="0.25">
      <c r="R243" s="16"/>
    </row>
    <row r="244" spans="18:18" x14ac:dyDescent="0.25">
      <c r="R244" s="16"/>
    </row>
    <row r="245" spans="18:18" x14ac:dyDescent="0.25">
      <c r="R245" s="16"/>
    </row>
    <row r="246" spans="18:18" x14ac:dyDescent="0.25">
      <c r="R246" s="16"/>
    </row>
    <row r="247" spans="18:18" x14ac:dyDescent="0.25">
      <c r="R247" s="16"/>
    </row>
    <row r="248" spans="18:18" x14ac:dyDescent="0.25">
      <c r="R248" s="16"/>
    </row>
    <row r="249" spans="18:18" x14ac:dyDescent="0.25">
      <c r="R249" s="16"/>
    </row>
    <row r="250" spans="18:18" x14ac:dyDescent="0.25">
      <c r="R250" s="16"/>
    </row>
    <row r="251" spans="18:18" x14ac:dyDescent="0.25">
      <c r="R251" s="16"/>
    </row>
    <row r="252" spans="18:18" x14ac:dyDescent="0.25">
      <c r="R252" s="16"/>
    </row>
    <row r="253" spans="18:18" x14ac:dyDescent="0.25">
      <c r="R253" s="16"/>
    </row>
    <row r="254" spans="18:18" x14ac:dyDescent="0.25">
      <c r="R254" s="16"/>
    </row>
    <row r="255" spans="18:18" x14ac:dyDescent="0.25">
      <c r="R255" s="16"/>
    </row>
    <row r="256" spans="18:18" x14ac:dyDescent="0.25">
      <c r="R256" s="16"/>
    </row>
    <row r="257" spans="18:18" x14ac:dyDescent="0.25">
      <c r="R257" s="16"/>
    </row>
    <row r="258" spans="18:18" x14ac:dyDescent="0.25">
      <c r="R258" s="16"/>
    </row>
    <row r="259" spans="18:18" x14ac:dyDescent="0.25">
      <c r="R259" s="16"/>
    </row>
    <row r="260" spans="18:18" x14ac:dyDescent="0.25">
      <c r="R260" s="16"/>
    </row>
    <row r="261" spans="18:18" x14ac:dyDescent="0.25">
      <c r="R261" s="16"/>
    </row>
    <row r="262" spans="18:18" x14ac:dyDescent="0.25">
      <c r="R262" s="16"/>
    </row>
    <row r="263" spans="18:18" x14ac:dyDescent="0.25">
      <c r="R263" s="16"/>
    </row>
    <row r="264" spans="18:18" x14ac:dyDescent="0.25">
      <c r="R264" s="16"/>
    </row>
    <row r="265" spans="18:18" x14ac:dyDescent="0.25">
      <c r="R265" s="16"/>
    </row>
    <row r="266" spans="18:18" x14ac:dyDescent="0.25">
      <c r="R266" s="16"/>
    </row>
    <row r="267" spans="18:18" x14ac:dyDescent="0.25">
      <c r="R267" s="16"/>
    </row>
    <row r="268" spans="18:18" x14ac:dyDescent="0.25">
      <c r="R268" s="16"/>
    </row>
    <row r="269" spans="18:18" x14ac:dyDescent="0.25">
      <c r="R269" s="16"/>
    </row>
    <row r="270" spans="18:18" x14ac:dyDescent="0.25">
      <c r="R270" s="16"/>
    </row>
    <row r="272" spans="18:18" x14ac:dyDescent="0.25">
      <c r="R272" s="16"/>
    </row>
    <row r="273" spans="18:18" x14ac:dyDescent="0.25">
      <c r="R273" s="16"/>
    </row>
    <row r="274" spans="18:18" x14ac:dyDescent="0.25">
      <c r="R274" s="16"/>
    </row>
    <row r="275" spans="18:18" x14ac:dyDescent="0.25">
      <c r="R275" s="16"/>
    </row>
    <row r="276" spans="18:18" x14ac:dyDescent="0.25">
      <c r="R276" s="16"/>
    </row>
    <row r="277" spans="18:18" x14ac:dyDescent="0.25">
      <c r="R277" s="16"/>
    </row>
    <row r="278" spans="18:18" x14ac:dyDescent="0.25">
      <c r="R278" s="16"/>
    </row>
    <row r="279" spans="18:18" x14ac:dyDescent="0.25">
      <c r="R279" s="16"/>
    </row>
    <row r="280" spans="18:18" x14ac:dyDescent="0.25">
      <c r="R280" s="16"/>
    </row>
    <row r="281" spans="18:18" x14ac:dyDescent="0.25">
      <c r="R281" s="16"/>
    </row>
    <row r="282" spans="18:18" x14ac:dyDescent="0.25">
      <c r="R282" s="16"/>
    </row>
    <row r="283" spans="18:18" x14ac:dyDescent="0.25">
      <c r="R283" s="16"/>
    </row>
    <row r="284" spans="18:18" x14ac:dyDescent="0.25">
      <c r="R284" s="16"/>
    </row>
    <row r="285" spans="18:18" x14ac:dyDescent="0.25">
      <c r="R285" s="16"/>
    </row>
    <row r="286" spans="18:18" x14ac:dyDescent="0.25">
      <c r="R286" s="16"/>
    </row>
    <row r="287" spans="18:18" x14ac:dyDescent="0.25">
      <c r="R287" s="16"/>
    </row>
    <row r="288" spans="18:18" x14ac:dyDescent="0.25">
      <c r="R288" s="16"/>
    </row>
    <row r="289" spans="18:18" x14ac:dyDescent="0.25">
      <c r="R289" s="16"/>
    </row>
    <row r="290" spans="18:18" x14ac:dyDescent="0.25">
      <c r="R290" s="16"/>
    </row>
    <row r="291" spans="18:18" x14ac:dyDescent="0.25">
      <c r="R291" s="16"/>
    </row>
    <row r="292" spans="18:18" x14ac:dyDescent="0.25">
      <c r="R292" s="16"/>
    </row>
    <row r="293" spans="18:18" x14ac:dyDescent="0.25">
      <c r="R293" s="16"/>
    </row>
    <row r="294" spans="18:18" x14ac:dyDescent="0.25">
      <c r="R294" s="16"/>
    </row>
    <row r="295" spans="18:18" x14ac:dyDescent="0.25">
      <c r="R295" s="16"/>
    </row>
    <row r="296" spans="18:18" x14ac:dyDescent="0.25">
      <c r="R296" s="16"/>
    </row>
    <row r="297" spans="18:18" x14ac:dyDescent="0.25">
      <c r="R297" s="16"/>
    </row>
    <row r="298" spans="18:18" x14ac:dyDescent="0.25">
      <c r="R298" s="16"/>
    </row>
    <row r="299" spans="18:18" x14ac:dyDescent="0.25">
      <c r="R299" s="16"/>
    </row>
    <row r="300" spans="18:18" x14ac:dyDescent="0.25">
      <c r="R300" s="16"/>
    </row>
    <row r="301" spans="18:18" x14ac:dyDescent="0.25">
      <c r="R301" s="16"/>
    </row>
    <row r="302" spans="18:18" x14ac:dyDescent="0.25">
      <c r="R302" s="16"/>
    </row>
    <row r="303" spans="18:18" x14ac:dyDescent="0.25">
      <c r="R303" s="16"/>
    </row>
    <row r="304" spans="18:18" x14ac:dyDescent="0.25">
      <c r="R304" s="16"/>
    </row>
    <row r="305" spans="18:18" x14ac:dyDescent="0.25">
      <c r="R305" s="16"/>
    </row>
    <row r="306" spans="18:18" x14ac:dyDescent="0.25">
      <c r="R306" s="16"/>
    </row>
    <row r="307" spans="18:18" x14ac:dyDescent="0.25">
      <c r="R307" s="16"/>
    </row>
    <row r="308" spans="18:18" x14ac:dyDescent="0.25">
      <c r="R308" s="16"/>
    </row>
    <row r="309" spans="18:18" x14ac:dyDescent="0.25">
      <c r="R309" s="16"/>
    </row>
    <row r="310" spans="18:18" x14ac:dyDescent="0.25">
      <c r="R310" s="16"/>
    </row>
    <row r="311" spans="18:18" x14ac:dyDescent="0.25">
      <c r="R311" s="16"/>
    </row>
    <row r="312" spans="18:18" x14ac:dyDescent="0.25">
      <c r="R312" s="16"/>
    </row>
    <row r="313" spans="18:18" x14ac:dyDescent="0.25">
      <c r="R313" s="16"/>
    </row>
    <row r="314" spans="18:18" x14ac:dyDescent="0.25">
      <c r="R314" s="16"/>
    </row>
    <row r="315" spans="18:18" x14ac:dyDescent="0.25">
      <c r="R315" s="16"/>
    </row>
    <row r="316" spans="18:18" x14ac:dyDescent="0.25">
      <c r="R316" s="16"/>
    </row>
    <row r="317" spans="18:18" x14ac:dyDescent="0.25">
      <c r="R317" s="16"/>
    </row>
    <row r="319" spans="18:18" x14ac:dyDescent="0.25">
      <c r="R319" s="16"/>
    </row>
    <row r="320" spans="18:18" x14ac:dyDescent="0.25">
      <c r="R320" s="16"/>
    </row>
    <row r="322" spans="18:18" x14ac:dyDescent="0.25">
      <c r="R322" s="16"/>
    </row>
    <row r="323" spans="18:18" x14ac:dyDescent="0.25">
      <c r="R323" s="16"/>
    </row>
    <row r="324" spans="18:18" x14ac:dyDescent="0.25">
      <c r="R324" s="16"/>
    </row>
    <row r="325" spans="18:18" x14ac:dyDescent="0.25">
      <c r="R325" s="16"/>
    </row>
    <row r="326" spans="18:18" x14ac:dyDescent="0.25">
      <c r="R326" s="16"/>
    </row>
    <row r="327" spans="18:18" x14ac:dyDescent="0.25">
      <c r="R327" s="16"/>
    </row>
    <row r="329" spans="18:18" x14ac:dyDescent="0.25">
      <c r="R329" s="16"/>
    </row>
    <row r="330" spans="18:18" x14ac:dyDescent="0.25">
      <c r="R330" s="16"/>
    </row>
    <row r="332" spans="18:18" x14ac:dyDescent="0.25">
      <c r="R332" s="16"/>
    </row>
    <row r="333" spans="18:18" x14ac:dyDescent="0.25">
      <c r="R333" s="16"/>
    </row>
    <row r="334" spans="18:18" x14ac:dyDescent="0.25">
      <c r="R334" s="16"/>
    </row>
    <row r="335" spans="18:18" x14ac:dyDescent="0.25">
      <c r="R335" s="16"/>
    </row>
    <row r="336" spans="18:18" x14ac:dyDescent="0.25">
      <c r="R336" s="16"/>
    </row>
    <row r="337" spans="18:18" x14ac:dyDescent="0.25">
      <c r="R337" s="16"/>
    </row>
    <row r="339" spans="18:18" x14ac:dyDescent="0.25">
      <c r="R339" s="16"/>
    </row>
    <row r="340" spans="18:18" x14ac:dyDescent="0.25">
      <c r="R340" s="16"/>
    </row>
    <row r="342" spans="18:18" x14ac:dyDescent="0.25">
      <c r="R342" s="16"/>
    </row>
    <row r="343" spans="18:18" x14ac:dyDescent="0.25">
      <c r="R343" s="16"/>
    </row>
    <row r="344" spans="18:18" x14ac:dyDescent="0.25">
      <c r="R344" s="16"/>
    </row>
    <row r="345" spans="18:18" x14ac:dyDescent="0.25">
      <c r="R345" s="16"/>
    </row>
    <row r="346" spans="18:18" x14ac:dyDescent="0.25">
      <c r="R346" s="16"/>
    </row>
    <row r="347" spans="18:18" x14ac:dyDescent="0.25">
      <c r="R347" s="16"/>
    </row>
    <row r="349" spans="18:18" x14ac:dyDescent="0.25">
      <c r="R349" s="16"/>
    </row>
    <row r="350" spans="18:18" x14ac:dyDescent="0.25">
      <c r="R350" s="16"/>
    </row>
    <row r="351" spans="18:18" x14ac:dyDescent="0.25">
      <c r="R351" s="16"/>
    </row>
    <row r="362" spans="18:18" x14ac:dyDescent="0.25">
      <c r="R362" s="16"/>
    </row>
    <row r="363" spans="18:18" x14ac:dyDescent="0.25">
      <c r="R363" s="16"/>
    </row>
    <row r="364" spans="18:18" x14ac:dyDescent="0.25">
      <c r="R364" s="16"/>
    </row>
    <row r="365" spans="18:18" x14ac:dyDescent="0.25">
      <c r="R365" s="16"/>
    </row>
    <row r="366" spans="18:18" x14ac:dyDescent="0.25">
      <c r="R366" s="16"/>
    </row>
    <row r="367" spans="18:18" x14ac:dyDescent="0.25">
      <c r="R367" s="16"/>
    </row>
    <row r="368" spans="18:18" x14ac:dyDescent="0.25">
      <c r="R368" s="16"/>
    </row>
    <row r="369" spans="18:18" x14ac:dyDescent="0.25">
      <c r="R369" s="16"/>
    </row>
    <row r="370" spans="18:18" x14ac:dyDescent="0.25">
      <c r="R370" s="16"/>
    </row>
    <row r="371" spans="18:18" x14ac:dyDescent="0.25">
      <c r="R371" s="16"/>
    </row>
    <row r="372" spans="18:18" x14ac:dyDescent="0.25">
      <c r="R372" s="16"/>
    </row>
    <row r="373" spans="18:18" x14ac:dyDescent="0.25">
      <c r="R373" s="16"/>
    </row>
    <row r="374" spans="18:18" x14ac:dyDescent="0.25">
      <c r="R374" s="16"/>
    </row>
    <row r="375" spans="18:18" x14ac:dyDescent="0.25">
      <c r="R375" s="16"/>
    </row>
    <row r="376" spans="18:18" x14ac:dyDescent="0.25">
      <c r="R376" s="16"/>
    </row>
    <row r="377" spans="18:18" x14ac:dyDescent="0.25">
      <c r="R377" s="16"/>
    </row>
    <row r="378" spans="18:18" x14ac:dyDescent="0.25">
      <c r="R378" s="16"/>
    </row>
    <row r="379" spans="18:18" x14ac:dyDescent="0.25">
      <c r="R379" s="16"/>
    </row>
    <row r="380" spans="18:18" x14ac:dyDescent="0.25">
      <c r="R380" s="16"/>
    </row>
    <row r="381" spans="18:18" x14ac:dyDescent="0.25">
      <c r="R381" s="16"/>
    </row>
    <row r="382" spans="18:18" x14ac:dyDescent="0.25">
      <c r="R382" s="16"/>
    </row>
    <row r="383" spans="18:18" x14ac:dyDescent="0.25">
      <c r="R383" s="16"/>
    </row>
    <row r="384" spans="18:18" x14ac:dyDescent="0.25">
      <c r="R384" s="16"/>
    </row>
    <row r="385" spans="18:18" x14ac:dyDescent="0.25">
      <c r="R385" s="16"/>
    </row>
    <row r="386" spans="18:18" x14ac:dyDescent="0.25">
      <c r="R386" s="16"/>
    </row>
    <row r="387" spans="18:18" x14ac:dyDescent="0.25">
      <c r="R387" s="16"/>
    </row>
    <row r="388" spans="18:18" x14ac:dyDescent="0.25">
      <c r="R388" s="16"/>
    </row>
    <row r="389" spans="18:18" x14ac:dyDescent="0.25">
      <c r="R389" s="16"/>
    </row>
    <row r="390" spans="18:18" x14ac:dyDescent="0.25">
      <c r="R390" s="16"/>
    </row>
    <row r="391" spans="18:18" x14ac:dyDescent="0.25">
      <c r="R391" s="16"/>
    </row>
    <row r="392" spans="18:18" x14ac:dyDescent="0.25">
      <c r="R392" s="16"/>
    </row>
    <row r="393" spans="18:18" x14ac:dyDescent="0.25">
      <c r="R393" s="16"/>
    </row>
    <row r="394" spans="18:18" x14ac:dyDescent="0.25">
      <c r="R394" s="16"/>
    </row>
    <row r="395" spans="18:18" x14ac:dyDescent="0.25">
      <c r="R395" s="16"/>
    </row>
    <row r="396" spans="18:18" x14ac:dyDescent="0.25">
      <c r="R396" s="16"/>
    </row>
    <row r="397" spans="18:18" x14ac:dyDescent="0.25">
      <c r="R397" s="16"/>
    </row>
    <row r="398" spans="18:18" x14ac:dyDescent="0.25">
      <c r="R398" s="16"/>
    </row>
    <row r="399" spans="18:18" x14ac:dyDescent="0.25">
      <c r="R399" s="16"/>
    </row>
    <row r="400" spans="18:18" x14ac:dyDescent="0.25">
      <c r="R400" s="16"/>
    </row>
    <row r="401" spans="18:18" x14ac:dyDescent="0.25">
      <c r="R401" s="16"/>
    </row>
    <row r="402" spans="18:18" x14ac:dyDescent="0.25">
      <c r="R402" s="16"/>
    </row>
    <row r="403" spans="18:18" x14ac:dyDescent="0.25">
      <c r="R403" s="16"/>
    </row>
    <row r="404" spans="18:18" x14ac:dyDescent="0.25">
      <c r="R404" s="16"/>
    </row>
    <row r="405" spans="18:18" x14ac:dyDescent="0.25">
      <c r="R405" s="16"/>
    </row>
    <row r="406" spans="18:18" x14ac:dyDescent="0.25">
      <c r="R406" s="16"/>
    </row>
    <row r="407" spans="18:18" x14ac:dyDescent="0.25">
      <c r="R407" s="16"/>
    </row>
    <row r="408" spans="18:18" x14ac:dyDescent="0.25">
      <c r="R408" s="16"/>
    </row>
    <row r="409" spans="18:18" x14ac:dyDescent="0.25">
      <c r="R409" s="16"/>
    </row>
    <row r="410" spans="18:18" x14ac:dyDescent="0.25">
      <c r="R410" s="16"/>
    </row>
    <row r="411" spans="18:18" x14ac:dyDescent="0.25">
      <c r="R411" s="16"/>
    </row>
    <row r="412" spans="18:18" x14ac:dyDescent="0.25">
      <c r="R412" s="16"/>
    </row>
    <row r="413" spans="18:18" x14ac:dyDescent="0.25">
      <c r="R413" s="16"/>
    </row>
    <row r="414" spans="18:18" x14ac:dyDescent="0.25">
      <c r="R414" s="16"/>
    </row>
    <row r="415" spans="18:18" x14ac:dyDescent="0.25">
      <c r="R415" s="16"/>
    </row>
    <row r="416" spans="18:18" x14ac:dyDescent="0.25">
      <c r="R416" s="16"/>
    </row>
    <row r="417" spans="18:18" x14ac:dyDescent="0.25">
      <c r="R417" s="16"/>
    </row>
    <row r="418" spans="18:18" x14ac:dyDescent="0.25">
      <c r="R418" s="16"/>
    </row>
    <row r="419" spans="18:18" x14ac:dyDescent="0.25">
      <c r="R419" s="16"/>
    </row>
    <row r="420" spans="18:18" x14ac:dyDescent="0.25">
      <c r="R420" s="16"/>
    </row>
    <row r="421" spans="18:18" x14ac:dyDescent="0.25">
      <c r="R421" s="16"/>
    </row>
    <row r="422" spans="18:18" x14ac:dyDescent="0.25">
      <c r="R422" s="16"/>
    </row>
    <row r="423" spans="18:18" x14ac:dyDescent="0.25">
      <c r="R423" s="16"/>
    </row>
    <row r="424" spans="18:18" x14ac:dyDescent="0.25">
      <c r="R424" s="16"/>
    </row>
    <row r="425" spans="18:18" x14ac:dyDescent="0.25">
      <c r="R425" s="16"/>
    </row>
    <row r="426" spans="18:18" x14ac:dyDescent="0.25">
      <c r="R426" s="16"/>
    </row>
    <row r="427" spans="18:18" x14ac:dyDescent="0.25">
      <c r="R427" s="16"/>
    </row>
    <row r="428" spans="18:18" x14ac:dyDescent="0.25">
      <c r="R428" s="16"/>
    </row>
    <row r="429" spans="18:18" x14ac:dyDescent="0.25">
      <c r="R429" s="16"/>
    </row>
    <row r="430" spans="18:18" x14ac:dyDescent="0.25">
      <c r="R430" s="16"/>
    </row>
    <row r="432" spans="18:18" x14ac:dyDescent="0.25">
      <c r="R432" s="16"/>
    </row>
    <row r="433" spans="18:18" x14ac:dyDescent="0.25">
      <c r="R433" s="16"/>
    </row>
    <row r="434" spans="18:18" x14ac:dyDescent="0.25">
      <c r="R434" s="16"/>
    </row>
    <row r="435" spans="18:18" x14ac:dyDescent="0.25">
      <c r="R435" s="16"/>
    </row>
    <row r="436" spans="18:18" x14ac:dyDescent="0.25">
      <c r="R436" s="16"/>
    </row>
    <row r="437" spans="18:18" x14ac:dyDescent="0.25">
      <c r="R437" s="16"/>
    </row>
    <row r="438" spans="18:18" x14ac:dyDescent="0.25">
      <c r="R438" s="16"/>
    </row>
    <row r="439" spans="18:18" x14ac:dyDescent="0.25">
      <c r="R439" s="16"/>
    </row>
    <row r="440" spans="18:18" x14ac:dyDescent="0.25">
      <c r="R440" s="16"/>
    </row>
    <row r="441" spans="18:18" x14ac:dyDescent="0.25">
      <c r="R441" s="16"/>
    </row>
    <row r="442" spans="18:18" x14ac:dyDescent="0.25">
      <c r="R442" s="16"/>
    </row>
    <row r="443" spans="18:18" x14ac:dyDescent="0.25">
      <c r="R443" s="16"/>
    </row>
    <row r="444" spans="18:18" x14ac:dyDescent="0.25">
      <c r="R444" s="16"/>
    </row>
    <row r="445" spans="18:18" x14ac:dyDescent="0.25">
      <c r="R445" s="16"/>
    </row>
    <row r="446" spans="18:18" x14ac:dyDescent="0.25">
      <c r="R446" s="16"/>
    </row>
    <row r="447" spans="18:18" x14ac:dyDescent="0.25">
      <c r="R447" s="16"/>
    </row>
    <row r="448" spans="18:18" x14ac:dyDescent="0.25">
      <c r="R448" s="16"/>
    </row>
    <row r="449" spans="18:18" x14ac:dyDescent="0.25">
      <c r="R449" s="16"/>
    </row>
    <row r="450" spans="18:18" x14ac:dyDescent="0.25">
      <c r="R450" s="16"/>
    </row>
    <row r="452" spans="18:18" x14ac:dyDescent="0.25">
      <c r="R452" s="16"/>
    </row>
    <row r="453" spans="18:18" x14ac:dyDescent="0.25">
      <c r="R453" s="16"/>
    </row>
    <row r="454" spans="18:18" x14ac:dyDescent="0.25">
      <c r="R454" s="16"/>
    </row>
    <row r="455" spans="18:18" x14ac:dyDescent="0.25">
      <c r="R455" s="16"/>
    </row>
    <row r="456" spans="18:18" x14ac:dyDescent="0.25">
      <c r="R456" s="16"/>
    </row>
    <row r="457" spans="18:18" x14ac:dyDescent="0.25">
      <c r="R457" s="16"/>
    </row>
    <row r="458" spans="18:18" x14ac:dyDescent="0.25">
      <c r="R458" s="16"/>
    </row>
    <row r="459" spans="18:18" x14ac:dyDescent="0.25">
      <c r="R459" s="16"/>
    </row>
    <row r="462" spans="18:18" x14ac:dyDescent="0.25">
      <c r="R462" s="16"/>
    </row>
    <row r="463" spans="18:18" x14ac:dyDescent="0.25">
      <c r="R463" s="16"/>
    </row>
    <row r="464" spans="18:18" x14ac:dyDescent="0.25">
      <c r="R464" s="16"/>
    </row>
    <row r="465" spans="18:18" x14ac:dyDescent="0.25">
      <c r="R465" s="16"/>
    </row>
    <row r="466" spans="18:18" x14ac:dyDescent="0.25">
      <c r="R466" s="16"/>
    </row>
    <row r="467" spans="18:18" x14ac:dyDescent="0.25">
      <c r="R467" s="16"/>
    </row>
    <row r="468" spans="18:18" x14ac:dyDescent="0.25">
      <c r="R468" s="16"/>
    </row>
    <row r="469" spans="18:18" x14ac:dyDescent="0.25">
      <c r="R469" s="16"/>
    </row>
    <row r="470" spans="18:18" x14ac:dyDescent="0.25">
      <c r="R470" s="16"/>
    </row>
    <row r="472" spans="18:18" x14ac:dyDescent="0.25">
      <c r="R472" s="16"/>
    </row>
    <row r="473" spans="18:18" x14ac:dyDescent="0.25">
      <c r="R473" s="16"/>
    </row>
    <row r="476" spans="18:18" x14ac:dyDescent="0.25">
      <c r="R476" s="16"/>
    </row>
    <row r="478" spans="18:18" x14ac:dyDescent="0.25">
      <c r="R478" s="16"/>
    </row>
    <row r="479" spans="18:18" x14ac:dyDescent="0.25">
      <c r="R479" s="16"/>
    </row>
    <row r="482" spans="18:18" x14ac:dyDescent="0.25">
      <c r="R482" s="16"/>
    </row>
    <row r="483" spans="18:18" x14ac:dyDescent="0.25">
      <c r="R483" s="16"/>
    </row>
    <row r="484" spans="18:18" x14ac:dyDescent="0.25">
      <c r="R484" s="16"/>
    </row>
    <row r="485" spans="18:18" x14ac:dyDescent="0.25">
      <c r="R485" s="16"/>
    </row>
    <row r="486" spans="18:18" x14ac:dyDescent="0.25">
      <c r="R486" s="16"/>
    </row>
    <row r="487" spans="18:18" x14ac:dyDescent="0.25">
      <c r="R487" s="16"/>
    </row>
    <row r="488" spans="18:18" x14ac:dyDescent="0.25">
      <c r="R488" s="16"/>
    </row>
    <row r="489" spans="18:18" x14ac:dyDescent="0.25">
      <c r="R489" s="16"/>
    </row>
    <row r="490" spans="18:18" x14ac:dyDescent="0.25">
      <c r="R490" s="16"/>
    </row>
    <row r="492" spans="18:18" x14ac:dyDescent="0.25">
      <c r="R492" s="16"/>
    </row>
    <row r="493" spans="18:18" x14ac:dyDescent="0.25">
      <c r="R493" s="16"/>
    </row>
    <row r="494" spans="18:18" x14ac:dyDescent="0.25">
      <c r="R494" s="16"/>
    </row>
    <row r="495" spans="18:18" x14ac:dyDescent="0.25">
      <c r="R495" s="16"/>
    </row>
    <row r="496" spans="18:18" x14ac:dyDescent="0.25">
      <c r="R496" s="16"/>
    </row>
    <row r="497" spans="18:18" x14ac:dyDescent="0.25">
      <c r="R497" s="16"/>
    </row>
    <row r="498" spans="18:18" x14ac:dyDescent="0.25">
      <c r="R498" s="16"/>
    </row>
    <row r="499" spans="18:18" x14ac:dyDescent="0.25">
      <c r="R499" s="16"/>
    </row>
    <row r="500" spans="18:18" x14ac:dyDescent="0.25">
      <c r="R500" s="16"/>
    </row>
    <row r="503" spans="18:18" x14ac:dyDescent="0.25">
      <c r="R503" s="16"/>
    </row>
    <row r="504" spans="18:18" x14ac:dyDescent="0.25">
      <c r="R504" s="16"/>
    </row>
    <row r="507" spans="18:18" x14ac:dyDescent="0.25">
      <c r="R507" s="16"/>
    </row>
    <row r="509" spans="18:18" x14ac:dyDescent="0.25">
      <c r="R509" s="16"/>
    </row>
    <row r="512" spans="18:18" x14ac:dyDescent="0.25">
      <c r="R512" s="16"/>
    </row>
    <row r="513" spans="18:18" x14ac:dyDescent="0.25">
      <c r="R513" s="16"/>
    </row>
    <row r="514" spans="18:18" x14ac:dyDescent="0.25">
      <c r="R514" s="16"/>
    </row>
    <row r="516" spans="18:18" x14ac:dyDescent="0.25">
      <c r="R516" s="16"/>
    </row>
    <row r="517" spans="18:18" x14ac:dyDescent="0.25">
      <c r="R517" s="16"/>
    </row>
    <row r="518" spans="18:18" x14ac:dyDescent="0.25">
      <c r="R518" s="16"/>
    </row>
    <row r="519" spans="18:18" x14ac:dyDescent="0.25">
      <c r="R519" s="16"/>
    </row>
    <row r="520" spans="18:18" x14ac:dyDescent="0.25">
      <c r="R520" s="16"/>
    </row>
    <row r="521" spans="18:18" x14ac:dyDescent="0.25">
      <c r="R521" s="16"/>
    </row>
    <row r="522" spans="18:18" x14ac:dyDescent="0.25">
      <c r="R522" s="16"/>
    </row>
    <row r="523" spans="18:18" x14ac:dyDescent="0.25">
      <c r="R523" s="16"/>
    </row>
    <row r="524" spans="18:18" x14ac:dyDescent="0.25">
      <c r="R524" s="16"/>
    </row>
    <row r="525" spans="18:18" x14ac:dyDescent="0.25">
      <c r="R525" s="16"/>
    </row>
    <row r="526" spans="18:18" x14ac:dyDescent="0.25">
      <c r="R526" s="16"/>
    </row>
    <row r="527" spans="18:18" x14ac:dyDescent="0.25">
      <c r="R527" s="16"/>
    </row>
    <row r="528" spans="18:18" x14ac:dyDescent="0.25">
      <c r="R528" s="16"/>
    </row>
    <row r="529" spans="18:18" x14ac:dyDescent="0.25">
      <c r="R529" s="16"/>
    </row>
    <row r="530" spans="18:18" x14ac:dyDescent="0.25">
      <c r="R530" s="16"/>
    </row>
    <row r="532" spans="18:18" x14ac:dyDescent="0.25">
      <c r="R532" s="16"/>
    </row>
    <row r="533" spans="18:18" x14ac:dyDescent="0.25">
      <c r="R533" s="16"/>
    </row>
    <row r="534" spans="18:18" x14ac:dyDescent="0.25">
      <c r="R534" s="16"/>
    </row>
    <row r="535" spans="18:18" x14ac:dyDescent="0.25">
      <c r="R535" s="16"/>
    </row>
    <row r="536" spans="18:18" x14ac:dyDescent="0.25">
      <c r="R536" s="16"/>
    </row>
    <row r="537" spans="18:18" x14ac:dyDescent="0.25">
      <c r="R537" s="16"/>
    </row>
    <row r="538" spans="18:18" x14ac:dyDescent="0.25">
      <c r="R538" s="16"/>
    </row>
    <row r="539" spans="18:18" x14ac:dyDescent="0.25">
      <c r="R539" s="16"/>
    </row>
    <row r="540" spans="18:18" x14ac:dyDescent="0.25">
      <c r="R540" s="16"/>
    </row>
    <row r="541" spans="18:18" x14ac:dyDescent="0.25">
      <c r="R541" s="16"/>
    </row>
    <row r="542" spans="18:18" x14ac:dyDescent="0.25">
      <c r="R542" s="16"/>
    </row>
    <row r="543" spans="18:18" x14ac:dyDescent="0.25">
      <c r="R543" s="16"/>
    </row>
    <row r="544" spans="18:18" x14ac:dyDescent="0.25">
      <c r="R544" s="16"/>
    </row>
    <row r="545" spans="18:18" x14ac:dyDescent="0.25">
      <c r="R545" s="16"/>
    </row>
    <row r="546" spans="18:18" x14ac:dyDescent="0.25">
      <c r="R546" s="16"/>
    </row>
    <row r="547" spans="18:18" x14ac:dyDescent="0.25">
      <c r="R547" s="16"/>
    </row>
    <row r="548" spans="18:18" x14ac:dyDescent="0.25">
      <c r="R548" s="16"/>
    </row>
    <row r="549" spans="18:18" x14ac:dyDescent="0.25">
      <c r="R549" s="16"/>
    </row>
    <row r="550" spans="18:18" x14ac:dyDescent="0.25">
      <c r="R550" s="16"/>
    </row>
    <row r="551" spans="18:18" x14ac:dyDescent="0.25">
      <c r="R551" s="16"/>
    </row>
    <row r="552" spans="18:18" x14ac:dyDescent="0.25">
      <c r="R552" s="16"/>
    </row>
    <row r="553" spans="18:18" x14ac:dyDescent="0.25">
      <c r="R553" s="16"/>
    </row>
    <row r="554" spans="18:18" x14ac:dyDescent="0.25">
      <c r="R554" s="16"/>
    </row>
    <row r="555" spans="18:18" x14ac:dyDescent="0.25">
      <c r="R555" s="16"/>
    </row>
    <row r="556" spans="18:18" x14ac:dyDescent="0.25">
      <c r="R556" s="16"/>
    </row>
    <row r="557" spans="18:18" x14ac:dyDescent="0.25">
      <c r="R557" s="16"/>
    </row>
    <row r="559" spans="18:18" x14ac:dyDescent="0.25">
      <c r="R559" s="16"/>
    </row>
    <row r="560" spans="18:18" x14ac:dyDescent="0.25">
      <c r="R560" s="16"/>
    </row>
    <row r="561" spans="18:18" x14ac:dyDescent="0.25">
      <c r="R561" s="16"/>
    </row>
    <row r="562" spans="18:18" x14ac:dyDescent="0.25">
      <c r="R562" s="16"/>
    </row>
    <row r="563" spans="18:18" x14ac:dyDescent="0.25">
      <c r="R563" s="16"/>
    </row>
    <row r="564" spans="18:18" x14ac:dyDescent="0.25">
      <c r="R564" s="16"/>
    </row>
    <row r="565" spans="18:18" x14ac:dyDescent="0.25">
      <c r="R565" s="16"/>
    </row>
    <row r="566" spans="18:18" x14ac:dyDescent="0.25">
      <c r="R566" s="16"/>
    </row>
    <row r="567" spans="18:18" x14ac:dyDescent="0.25">
      <c r="R567" s="16"/>
    </row>
    <row r="568" spans="18:18" x14ac:dyDescent="0.25">
      <c r="R568" s="16"/>
    </row>
    <row r="569" spans="18:18" x14ac:dyDescent="0.25">
      <c r="R569" s="16"/>
    </row>
    <row r="570" spans="18:18" x14ac:dyDescent="0.25">
      <c r="R570" s="16"/>
    </row>
    <row r="571" spans="18:18" x14ac:dyDescent="0.25">
      <c r="R571" s="16"/>
    </row>
    <row r="572" spans="18:18" x14ac:dyDescent="0.25">
      <c r="R572" s="16"/>
    </row>
    <row r="573" spans="18:18" x14ac:dyDescent="0.25">
      <c r="R573" s="16"/>
    </row>
    <row r="574" spans="18:18" x14ac:dyDescent="0.25">
      <c r="R574" s="16"/>
    </row>
    <row r="575" spans="18:18" x14ac:dyDescent="0.25">
      <c r="R575" s="16"/>
    </row>
    <row r="576" spans="18:18" x14ac:dyDescent="0.25">
      <c r="R576" s="16"/>
    </row>
    <row r="577" spans="18:18" x14ac:dyDescent="0.25">
      <c r="R577" s="16"/>
    </row>
    <row r="578" spans="18:18" x14ac:dyDescent="0.25">
      <c r="R578" s="16"/>
    </row>
    <row r="579" spans="18:18" x14ac:dyDescent="0.25">
      <c r="R579" s="16"/>
    </row>
    <row r="580" spans="18:18" x14ac:dyDescent="0.25">
      <c r="R580" s="16"/>
    </row>
    <row r="581" spans="18:18" x14ac:dyDescent="0.25">
      <c r="R581" s="16"/>
    </row>
    <row r="582" spans="18:18" x14ac:dyDescent="0.25">
      <c r="R582" s="16"/>
    </row>
    <row r="583" spans="18:18" x14ac:dyDescent="0.25">
      <c r="R583" s="16"/>
    </row>
    <row r="584" spans="18:18" x14ac:dyDescent="0.25">
      <c r="R584" s="16"/>
    </row>
    <row r="585" spans="18:18" x14ac:dyDescent="0.25">
      <c r="R585" s="16"/>
    </row>
    <row r="586" spans="18:18" x14ac:dyDescent="0.25">
      <c r="R586" s="16"/>
    </row>
    <row r="587" spans="18:18" x14ac:dyDescent="0.25">
      <c r="R587" s="16"/>
    </row>
    <row r="588" spans="18:18" x14ac:dyDescent="0.25">
      <c r="R588" s="16"/>
    </row>
    <row r="589" spans="18:18" x14ac:dyDescent="0.25">
      <c r="R589" s="16"/>
    </row>
    <row r="590" spans="18:18" x14ac:dyDescent="0.25">
      <c r="R590" s="16"/>
    </row>
    <row r="591" spans="18:18" x14ac:dyDescent="0.25">
      <c r="R591" s="16"/>
    </row>
    <row r="592" spans="18:18" x14ac:dyDescent="0.25">
      <c r="R592" s="16"/>
    </row>
    <row r="593" spans="18:18" x14ac:dyDescent="0.25">
      <c r="R593" s="16"/>
    </row>
    <row r="594" spans="18:18" x14ac:dyDescent="0.25">
      <c r="R594" s="16"/>
    </row>
    <row r="595" spans="18:18" x14ac:dyDescent="0.25">
      <c r="R595" s="16"/>
    </row>
    <row r="597" spans="18:18" x14ac:dyDescent="0.25">
      <c r="R597" s="16"/>
    </row>
    <row r="598" spans="18:18" x14ac:dyDescent="0.25">
      <c r="R598" s="16"/>
    </row>
    <row r="599" spans="18:18" x14ac:dyDescent="0.25">
      <c r="R599" s="16"/>
    </row>
    <row r="600" spans="18:18" x14ac:dyDescent="0.25">
      <c r="R600" s="16"/>
    </row>
    <row r="601" spans="18:18" x14ac:dyDescent="0.25">
      <c r="R601" s="16"/>
    </row>
    <row r="602" spans="18:18" x14ac:dyDescent="0.25">
      <c r="R602" s="16"/>
    </row>
    <row r="603" spans="18:18" x14ac:dyDescent="0.25">
      <c r="R603" s="16"/>
    </row>
    <row r="604" spans="18:18" x14ac:dyDescent="0.25">
      <c r="R604" s="16"/>
    </row>
    <row r="605" spans="18:18" x14ac:dyDescent="0.25">
      <c r="R605" s="16"/>
    </row>
    <row r="607" spans="18:18" x14ac:dyDescent="0.25">
      <c r="R607" s="16"/>
    </row>
    <row r="608" spans="18:18" x14ac:dyDescent="0.25">
      <c r="R608" s="16"/>
    </row>
    <row r="609" spans="18:18" x14ac:dyDescent="0.25">
      <c r="R609" s="16"/>
    </row>
    <row r="610" spans="18:18" x14ac:dyDescent="0.25">
      <c r="R610" s="16"/>
    </row>
    <row r="611" spans="18:18" x14ac:dyDescent="0.25">
      <c r="R611" s="16"/>
    </row>
    <row r="612" spans="18:18" x14ac:dyDescent="0.25">
      <c r="R612" s="16"/>
    </row>
    <row r="613" spans="18:18" x14ac:dyDescent="0.25">
      <c r="R613" s="16"/>
    </row>
    <row r="614" spans="18:18" x14ac:dyDescent="0.25">
      <c r="R614" s="16"/>
    </row>
    <row r="615" spans="18:18" x14ac:dyDescent="0.25">
      <c r="R615" s="16"/>
    </row>
    <row r="617" spans="18:18" x14ac:dyDescent="0.25">
      <c r="R617" s="16"/>
    </row>
    <row r="618" spans="18:18" x14ac:dyDescent="0.25">
      <c r="R618" s="16"/>
    </row>
    <row r="619" spans="18:18" x14ac:dyDescent="0.25">
      <c r="R619" s="16"/>
    </row>
    <row r="620" spans="18:18" x14ac:dyDescent="0.25">
      <c r="R620" s="16"/>
    </row>
    <row r="624" spans="18:18" x14ac:dyDescent="0.25">
      <c r="R624" s="16"/>
    </row>
    <row r="625" spans="18:18" x14ac:dyDescent="0.25">
      <c r="R625" s="16"/>
    </row>
    <row r="627" spans="18:18" x14ac:dyDescent="0.25">
      <c r="R627" s="16"/>
    </row>
    <row r="628" spans="18:18" x14ac:dyDescent="0.25">
      <c r="R628" s="16"/>
    </row>
    <row r="629" spans="18:18" x14ac:dyDescent="0.25">
      <c r="R629" s="16"/>
    </row>
    <row r="632" spans="18:18" x14ac:dyDescent="0.25">
      <c r="R632" s="16"/>
    </row>
    <row r="633" spans="18:18" x14ac:dyDescent="0.25">
      <c r="R633" s="16"/>
    </row>
    <row r="634" spans="18:18" x14ac:dyDescent="0.25">
      <c r="R634" s="16"/>
    </row>
    <row r="635" spans="18:18" x14ac:dyDescent="0.25">
      <c r="R635" s="16"/>
    </row>
    <row r="637" spans="18:18" x14ac:dyDescent="0.25">
      <c r="R637" s="16"/>
    </row>
    <row r="638" spans="18:18" x14ac:dyDescent="0.25">
      <c r="R638" s="16"/>
    </row>
    <row r="639" spans="18:18" x14ac:dyDescent="0.25">
      <c r="R639" s="16"/>
    </row>
    <row r="640" spans="18:18" x14ac:dyDescent="0.25">
      <c r="R640" s="16"/>
    </row>
    <row r="642" spans="18:18" x14ac:dyDescent="0.25">
      <c r="R642" s="16"/>
    </row>
    <row r="643" spans="18:18" x14ac:dyDescent="0.25">
      <c r="R643" s="16"/>
    </row>
    <row r="644" spans="18:18" x14ac:dyDescent="0.25">
      <c r="R644" s="16"/>
    </row>
    <row r="645" spans="18:18" x14ac:dyDescent="0.25">
      <c r="R645" s="16"/>
    </row>
    <row r="647" spans="18:18" x14ac:dyDescent="0.25">
      <c r="R647" s="16"/>
    </row>
    <row r="648" spans="18:18" x14ac:dyDescent="0.25">
      <c r="R648" s="16"/>
    </row>
    <row r="649" spans="18:18" x14ac:dyDescent="0.25">
      <c r="R649" s="16"/>
    </row>
    <row r="650" spans="18:18" x14ac:dyDescent="0.25">
      <c r="R650" s="16"/>
    </row>
    <row r="651" spans="18:18" x14ac:dyDescent="0.25">
      <c r="R651" s="16"/>
    </row>
    <row r="652" spans="18:18" x14ac:dyDescent="0.25">
      <c r="R652" s="16"/>
    </row>
    <row r="653" spans="18:18" x14ac:dyDescent="0.25">
      <c r="R653" s="16"/>
    </row>
    <row r="654" spans="18:18" x14ac:dyDescent="0.25">
      <c r="R654" s="16"/>
    </row>
    <row r="655" spans="18:18" x14ac:dyDescent="0.25">
      <c r="R655" s="16"/>
    </row>
    <row r="657" spans="18:18" x14ac:dyDescent="0.25">
      <c r="R657" s="16"/>
    </row>
    <row r="658" spans="18:18" x14ac:dyDescent="0.25">
      <c r="R658" s="16"/>
    </row>
    <row r="659" spans="18:18" x14ac:dyDescent="0.25">
      <c r="R659" s="16"/>
    </row>
    <row r="660" spans="18:18" x14ac:dyDescent="0.25">
      <c r="R660" s="16"/>
    </row>
    <row r="661" spans="18:18" x14ac:dyDescent="0.25">
      <c r="R661" s="16"/>
    </row>
    <row r="662" spans="18:18" x14ac:dyDescent="0.25">
      <c r="R662" s="16"/>
    </row>
    <row r="663" spans="18:18" x14ac:dyDescent="0.25">
      <c r="R663" s="16"/>
    </row>
    <row r="664" spans="18:18" x14ac:dyDescent="0.25">
      <c r="R664" s="16"/>
    </row>
    <row r="665" spans="18:18" x14ac:dyDescent="0.25">
      <c r="R665" s="16"/>
    </row>
    <row r="667" spans="18:18" x14ac:dyDescent="0.25">
      <c r="R667" s="16"/>
    </row>
    <row r="668" spans="18:18" x14ac:dyDescent="0.25">
      <c r="R668" s="16"/>
    </row>
    <row r="669" spans="18:18" x14ac:dyDescent="0.25">
      <c r="R669" s="16"/>
    </row>
    <row r="670" spans="18:18" x14ac:dyDescent="0.25">
      <c r="R670" s="16"/>
    </row>
    <row r="672" spans="18:18" x14ac:dyDescent="0.25">
      <c r="R672" s="16"/>
    </row>
    <row r="673" spans="18:18" x14ac:dyDescent="0.25">
      <c r="R673" s="16"/>
    </row>
    <row r="677" spans="18:18" x14ac:dyDescent="0.25">
      <c r="R677" s="16"/>
    </row>
    <row r="679" spans="18:18" x14ac:dyDescent="0.25">
      <c r="R679" s="16"/>
    </row>
    <row r="682" spans="18:18" x14ac:dyDescent="0.25">
      <c r="R682" s="16"/>
    </row>
    <row r="683" spans="18:18" x14ac:dyDescent="0.25">
      <c r="R683" s="16"/>
    </row>
    <row r="687" spans="18:18" x14ac:dyDescent="0.25">
      <c r="R687" s="16"/>
    </row>
    <row r="688" spans="18:18" x14ac:dyDescent="0.25">
      <c r="R688" s="16"/>
    </row>
    <row r="689" spans="18:18" x14ac:dyDescent="0.25">
      <c r="R689" s="16"/>
    </row>
    <row r="692" spans="18:18" x14ac:dyDescent="0.25">
      <c r="R692" s="16"/>
    </row>
    <row r="693" spans="18:18" x14ac:dyDescent="0.25">
      <c r="R693" s="16"/>
    </row>
    <row r="697" spans="18:18" x14ac:dyDescent="0.25">
      <c r="R697" s="16"/>
    </row>
    <row r="698" spans="18:18" x14ac:dyDescent="0.25">
      <c r="R698" s="16"/>
    </row>
    <row r="699" spans="18:18" x14ac:dyDescent="0.25">
      <c r="R699" s="16"/>
    </row>
    <row r="702" spans="18:18" x14ac:dyDescent="0.25">
      <c r="R702" s="16"/>
    </row>
    <row r="703" spans="18:18" x14ac:dyDescent="0.25">
      <c r="R703" s="16"/>
    </row>
    <row r="707" spans="18:18" x14ac:dyDescent="0.25">
      <c r="R707" s="16"/>
    </row>
    <row r="708" spans="18:18" x14ac:dyDescent="0.25">
      <c r="R708" s="16"/>
    </row>
    <row r="709" spans="18:18" x14ac:dyDescent="0.25">
      <c r="R709" s="16"/>
    </row>
    <row r="710" spans="18:18" x14ac:dyDescent="0.25">
      <c r="R710" s="16"/>
    </row>
    <row r="712" spans="18:18" x14ac:dyDescent="0.25">
      <c r="R712" s="16"/>
    </row>
    <row r="713" spans="18:18" x14ac:dyDescent="0.25">
      <c r="R713" s="16"/>
    </row>
    <row r="714" spans="18:18" x14ac:dyDescent="0.25">
      <c r="R714" s="16"/>
    </row>
    <row r="717" spans="18:18" x14ac:dyDescent="0.25">
      <c r="R717" s="16"/>
    </row>
    <row r="719" spans="18:18" x14ac:dyDescent="0.25">
      <c r="R719" s="16"/>
    </row>
    <row r="720" spans="18:18" x14ac:dyDescent="0.25">
      <c r="R720" s="16"/>
    </row>
    <row r="722" spans="18:18" x14ac:dyDescent="0.25">
      <c r="R722" s="16"/>
    </row>
    <row r="723" spans="18:18" x14ac:dyDescent="0.25">
      <c r="R723" s="16"/>
    </row>
    <row r="724" spans="18:18" x14ac:dyDescent="0.25">
      <c r="R724" s="16"/>
    </row>
    <row r="727" spans="18:18" x14ac:dyDescent="0.25">
      <c r="R727" s="16"/>
    </row>
    <row r="728" spans="18:18" x14ac:dyDescent="0.25">
      <c r="R728" s="16"/>
    </row>
    <row r="729" spans="18:18" x14ac:dyDescent="0.25">
      <c r="R729" s="16"/>
    </row>
    <row r="730" spans="18:18" x14ac:dyDescent="0.25">
      <c r="R730" s="16"/>
    </row>
    <row r="732" spans="18:18" x14ac:dyDescent="0.25">
      <c r="R732" s="16"/>
    </row>
    <row r="733" spans="18:18" x14ac:dyDescent="0.25">
      <c r="R733" s="16"/>
    </row>
    <row r="734" spans="18:18" x14ac:dyDescent="0.25">
      <c r="R734" s="16"/>
    </row>
    <row r="735" spans="18:18" x14ac:dyDescent="0.25">
      <c r="R735" s="16"/>
    </row>
    <row r="736" spans="18:18" x14ac:dyDescent="0.25">
      <c r="R736" s="16"/>
    </row>
    <row r="737" spans="18:18" x14ac:dyDescent="0.25">
      <c r="R737" s="16"/>
    </row>
    <row r="738" spans="18:18" x14ac:dyDescent="0.25">
      <c r="R738" s="16"/>
    </row>
    <row r="739" spans="18:18" x14ac:dyDescent="0.25">
      <c r="R739" s="16"/>
    </row>
    <row r="740" spans="18:18" x14ac:dyDescent="0.25">
      <c r="R740" s="16"/>
    </row>
    <row r="741" spans="18:18" x14ac:dyDescent="0.25">
      <c r="R741" s="16"/>
    </row>
    <row r="742" spans="18:18" x14ac:dyDescent="0.25">
      <c r="R742" s="16"/>
    </row>
    <row r="743" spans="18:18" x14ac:dyDescent="0.25">
      <c r="R743" s="16"/>
    </row>
    <row r="744" spans="18:18" x14ac:dyDescent="0.25">
      <c r="R744" s="16"/>
    </row>
    <row r="745" spans="18:18" x14ac:dyDescent="0.25">
      <c r="R745" s="16"/>
    </row>
    <row r="746" spans="18:18" x14ac:dyDescent="0.25">
      <c r="R746" s="16"/>
    </row>
    <row r="747" spans="18:18" x14ac:dyDescent="0.25">
      <c r="R747" s="16"/>
    </row>
    <row r="748" spans="18:18" x14ac:dyDescent="0.25">
      <c r="R748" s="16"/>
    </row>
    <row r="749" spans="18:18" x14ac:dyDescent="0.25">
      <c r="R749" s="16"/>
    </row>
    <row r="750" spans="18:18" x14ac:dyDescent="0.25">
      <c r="R750" s="16"/>
    </row>
    <row r="751" spans="18:18" x14ac:dyDescent="0.25">
      <c r="R751" s="16"/>
    </row>
    <row r="752" spans="18:18" x14ac:dyDescent="0.25">
      <c r="R752" s="16"/>
    </row>
    <row r="753" spans="18:18" x14ac:dyDescent="0.25">
      <c r="R753" s="16"/>
    </row>
    <row r="754" spans="18:18" x14ac:dyDescent="0.25">
      <c r="R754" s="16"/>
    </row>
    <row r="755" spans="18:18" x14ac:dyDescent="0.25">
      <c r="R755" s="16"/>
    </row>
    <row r="756" spans="18:18" x14ac:dyDescent="0.25">
      <c r="R756" s="16"/>
    </row>
    <row r="757" spans="18:18" x14ac:dyDescent="0.25">
      <c r="R757" s="16"/>
    </row>
    <row r="758" spans="18:18" x14ac:dyDescent="0.25">
      <c r="R758" s="16"/>
    </row>
    <row r="759" spans="18:18" x14ac:dyDescent="0.25">
      <c r="R759" s="16"/>
    </row>
    <row r="760" spans="18:18" x14ac:dyDescent="0.25">
      <c r="R760" s="16"/>
    </row>
    <row r="761" spans="18:18" x14ac:dyDescent="0.25">
      <c r="R761" s="16"/>
    </row>
    <row r="762" spans="18:18" x14ac:dyDescent="0.25">
      <c r="R762" s="16"/>
    </row>
    <row r="763" spans="18:18" x14ac:dyDescent="0.25">
      <c r="R763" s="16"/>
    </row>
    <row r="764" spans="18:18" x14ac:dyDescent="0.25">
      <c r="R764" s="16"/>
    </row>
    <row r="765" spans="18:18" x14ac:dyDescent="0.25">
      <c r="R765" s="16"/>
    </row>
    <row r="766" spans="18:18" x14ac:dyDescent="0.25">
      <c r="R766" s="16"/>
    </row>
    <row r="767" spans="18:18" x14ac:dyDescent="0.25">
      <c r="R767" s="16"/>
    </row>
    <row r="768" spans="18:18" x14ac:dyDescent="0.25">
      <c r="R768" s="16"/>
    </row>
    <row r="769" spans="18:18" x14ac:dyDescent="0.25">
      <c r="R769" s="16"/>
    </row>
    <row r="770" spans="18:18" x14ac:dyDescent="0.25">
      <c r="R770" s="16"/>
    </row>
    <row r="771" spans="18:18" x14ac:dyDescent="0.25">
      <c r="R771" s="16"/>
    </row>
    <row r="772" spans="18:18" x14ac:dyDescent="0.25">
      <c r="R772" s="16"/>
    </row>
    <row r="773" spans="18:18" x14ac:dyDescent="0.25">
      <c r="R773" s="16"/>
    </row>
    <row r="774" spans="18:18" x14ac:dyDescent="0.25">
      <c r="R774" s="16"/>
    </row>
    <row r="775" spans="18:18" x14ac:dyDescent="0.25">
      <c r="R775" s="16"/>
    </row>
    <row r="776" spans="18:18" x14ac:dyDescent="0.25">
      <c r="R776" s="16"/>
    </row>
    <row r="777" spans="18:18" x14ac:dyDescent="0.25">
      <c r="R777" s="16"/>
    </row>
    <row r="778" spans="18:18" x14ac:dyDescent="0.25">
      <c r="R778" s="16"/>
    </row>
    <row r="779" spans="18:18" x14ac:dyDescent="0.25">
      <c r="R779" s="16"/>
    </row>
    <row r="780" spans="18:18" x14ac:dyDescent="0.25">
      <c r="R780" s="16"/>
    </row>
    <row r="781" spans="18:18" x14ac:dyDescent="0.25">
      <c r="R781" s="16"/>
    </row>
    <row r="782" spans="18:18" x14ac:dyDescent="0.25">
      <c r="R782" s="16"/>
    </row>
    <row r="783" spans="18:18" x14ac:dyDescent="0.25">
      <c r="R783" s="16"/>
    </row>
    <row r="784" spans="18:18" x14ac:dyDescent="0.25">
      <c r="R784" s="16"/>
    </row>
    <row r="785" spans="18:18" x14ac:dyDescent="0.25">
      <c r="R785" s="16"/>
    </row>
    <row r="786" spans="18:18" x14ac:dyDescent="0.25">
      <c r="R786" s="16"/>
    </row>
    <row r="787" spans="18:18" x14ac:dyDescent="0.25">
      <c r="R787" s="16"/>
    </row>
    <row r="788" spans="18:18" x14ac:dyDescent="0.25">
      <c r="R788" s="16"/>
    </row>
    <row r="789" spans="18:18" x14ac:dyDescent="0.25">
      <c r="R789" s="16"/>
    </row>
    <row r="790" spans="18:18" x14ac:dyDescent="0.25">
      <c r="R790" s="16"/>
    </row>
    <row r="791" spans="18:18" x14ac:dyDescent="0.25">
      <c r="R791" s="16"/>
    </row>
    <row r="792" spans="18:18" x14ac:dyDescent="0.25">
      <c r="R792" s="16"/>
    </row>
    <row r="793" spans="18:18" x14ac:dyDescent="0.25">
      <c r="R793" s="16"/>
    </row>
    <row r="794" spans="18:18" x14ac:dyDescent="0.25">
      <c r="R794" s="16"/>
    </row>
    <row r="795" spans="18:18" x14ac:dyDescent="0.25">
      <c r="R795" s="16"/>
    </row>
    <row r="796" spans="18:18" x14ac:dyDescent="0.25">
      <c r="R796" s="16"/>
    </row>
    <row r="797" spans="18:18" x14ac:dyDescent="0.25">
      <c r="R797" s="16"/>
    </row>
    <row r="798" spans="18:18" x14ac:dyDescent="0.25">
      <c r="R798" s="16"/>
    </row>
    <row r="799" spans="18:18" x14ac:dyDescent="0.25">
      <c r="R799" s="16"/>
    </row>
    <row r="800" spans="18:18" x14ac:dyDescent="0.25">
      <c r="R800" s="16"/>
    </row>
    <row r="802" spans="18:18" x14ac:dyDescent="0.25">
      <c r="R802" s="16"/>
    </row>
    <row r="803" spans="18:18" x14ac:dyDescent="0.25">
      <c r="R803" s="16"/>
    </row>
    <row r="804" spans="18:18" x14ac:dyDescent="0.25">
      <c r="R804" s="16"/>
    </row>
    <row r="805" spans="18:18" x14ac:dyDescent="0.25">
      <c r="R805" s="16"/>
    </row>
    <row r="806" spans="18:18" x14ac:dyDescent="0.25">
      <c r="R806" s="16"/>
    </row>
    <row r="807" spans="18:18" x14ac:dyDescent="0.25">
      <c r="R807" s="16"/>
    </row>
    <row r="808" spans="18:18" x14ac:dyDescent="0.25">
      <c r="R808" s="16"/>
    </row>
    <row r="809" spans="18:18" x14ac:dyDescent="0.25">
      <c r="R809" s="16"/>
    </row>
    <row r="810" spans="18:18" x14ac:dyDescent="0.25">
      <c r="R810" s="16"/>
    </row>
    <row r="812" spans="18:18" x14ac:dyDescent="0.25">
      <c r="R812" s="16"/>
    </row>
    <row r="813" spans="18:18" x14ac:dyDescent="0.25">
      <c r="R813" s="16"/>
    </row>
    <row r="814" spans="18:18" x14ac:dyDescent="0.25">
      <c r="R814" s="16"/>
    </row>
    <row r="815" spans="18:18" x14ac:dyDescent="0.25">
      <c r="R815" s="16"/>
    </row>
    <row r="816" spans="18:18" x14ac:dyDescent="0.25">
      <c r="R816" s="16"/>
    </row>
    <row r="817" spans="18:18" x14ac:dyDescent="0.25">
      <c r="R817" s="16"/>
    </row>
    <row r="818" spans="18:18" x14ac:dyDescent="0.25">
      <c r="R818" s="16"/>
    </row>
    <row r="819" spans="18:18" x14ac:dyDescent="0.25">
      <c r="R819" s="16"/>
    </row>
    <row r="820" spans="18:18" x14ac:dyDescent="0.25">
      <c r="R820" s="16"/>
    </row>
    <row r="822" spans="18:18" x14ac:dyDescent="0.25">
      <c r="R822" s="16"/>
    </row>
    <row r="823" spans="18:18" x14ac:dyDescent="0.25">
      <c r="R823" s="16"/>
    </row>
    <row r="824" spans="18:18" x14ac:dyDescent="0.25">
      <c r="R824" s="16"/>
    </row>
    <row r="825" spans="18:18" x14ac:dyDescent="0.25">
      <c r="R825" s="16"/>
    </row>
    <row r="826" spans="18:18" x14ac:dyDescent="0.25">
      <c r="R826" s="16"/>
    </row>
    <row r="827" spans="18:18" x14ac:dyDescent="0.25">
      <c r="R827" s="16"/>
    </row>
    <row r="828" spans="18:18" x14ac:dyDescent="0.25">
      <c r="R828" s="16"/>
    </row>
    <row r="829" spans="18:18" x14ac:dyDescent="0.25">
      <c r="R829" s="16"/>
    </row>
    <row r="830" spans="18:18" x14ac:dyDescent="0.25">
      <c r="R830" s="16"/>
    </row>
    <row r="832" spans="18:18" x14ac:dyDescent="0.25">
      <c r="R832" s="16"/>
    </row>
    <row r="833" spans="18:18" x14ac:dyDescent="0.25">
      <c r="R833" s="16"/>
    </row>
    <row r="834" spans="18:18" x14ac:dyDescent="0.25">
      <c r="R834" s="16"/>
    </row>
    <row r="835" spans="18:18" x14ac:dyDescent="0.25">
      <c r="R835" s="16"/>
    </row>
    <row r="836" spans="18:18" x14ac:dyDescent="0.25">
      <c r="R836" s="16"/>
    </row>
    <row r="837" spans="18:18" x14ac:dyDescent="0.25">
      <c r="R837" s="16"/>
    </row>
    <row r="838" spans="18:18" x14ac:dyDescent="0.25">
      <c r="R838" s="16"/>
    </row>
    <row r="839" spans="18:18" x14ac:dyDescent="0.25">
      <c r="R839" s="16"/>
    </row>
    <row r="840" spans="18:18" x14ac:dyDescent="0.25">
      <c r="R840" s="16"/>
    </row>
    <row r="842" spans="18:18" x14ac:dyDescent="0.25">
      <c r="R842" s="16"/>
    </row>
    <row r="843" spans="18:18" x14ac:dyDescent="0.25">
      <c r="R843" s="16"/>
    </row>
    <row r="844" spans="18:18" x14ac:dyDescent="0.25">
      <c r="R844" s="16"/>
    </row>
    <row r="845" spans="18:18" x14ac:dyDescent="0.25">
      <c r="R845" s="16"/>
    </row>
    <row r="846" spans="18:18" x14ac:dyDescent="0.25">
      <c r="R846" s="16"/>
    </row>
    <row r="847" spans="18:18" x14ac:dyDescent="0.25">
      <c r="R847" s="16"/>
    </row>
    <row r="848" spans="18:18" x14ac:dyDescent="0.25">
      <c r="R848" s="16"/>
    </row>
    <row r="849" spans="18:18" x14ac:dyDescent="0.25">
      <c r="R849" s="16"/>
    </row>
    <row r="850" spans="18:18" x14ac:dyDescent="0.25">
      <c r="R850" s="16"/>
    </row>
    <row r="851" spans="18:18" x14ac:dyDescent="0.25">
      <c r="R851" s="16"/>
    </row>
    <row r="872" spans="18:18" x14ac:dyDescent="0.25">
      <c r="R872" s="16"/>
    </row>
    <row r="873" spans="18:18" x14ac:dyDescent="0.25">
      <c r="R873" s="16"/>
    </row>
    <row r="874" spans="18:18" x14ac:dyDescent="0.25">
      <c r="R874" s="16"/>
    </row>
    <row r="875" spans="18:18" x14ac:dyDescent="0.25">
      <c r="R875" s="16"/>
    </row>
    <row r="876" spans="18:18" x14ac:dyDescent="0.25">
      <c r="R876" s="16"/>
    </row>
    <row r="877" spans="18:18" x14ac:dyDescent="0.25">
      <c r="R877" s="16"/>
    </row>
    <row r="878" spans="18:18" x14ac:dyDescent="0.25">
      <c r="R878" s="16"/>
    </row>
    <row r="879" spans="18:18" x14ac:dyDescent="0.25">
      <c r="R879" s="16"/>
    </row>
    <row r="880" spans="18:18" x14ac:dyDescent="0.25">
      <c r="R880" s="16"/>
    </row>
    <row r="882" spans="18:18" x14ac:dyDescent="0.25">
      <c r="R882" s="16"/>
    </row>
    <row r="883" spans="18:18" x14ac:dyDescent="0.25">
      <c r="R883" s="16"/>
    </row>
    <row r="884" spans="18:18" x14ac:dyDescent="0.25">
      <c r="R884" s="16"/>
    </row>
    <row r="885" spans="18:18" x14ac:dyDescent="0.25">
      <c r="R885" s="16"/>
    </row>
    <row r="886" spans="18:18" x14ac:dyDescent="0.25">
      <c r="R886" s="16"/>
    </row>
    <row r="887" spans="18:18" x14ac:dyDescent="0.25">
      <c r="R887" s="16"/>
    </row>
    <row r="888" spans="18:18" x14ac:dyDescent="0.25">
      <c r="R888" s="16"/>
    </row>
    <row r="889" spans="18:18" x14ac:dyDescent="0.25">
      <c r="R889" s="16"/>
    </row>
    <row r="890" spans="18:18" x14ac:dyDescent="0.25">
      <c r="R890" s="16"/>
    </row>
    <row r="892" spans="18:18" x14ac:dyDescent="0.25">
      <c r="R892" s="16"/>
    </row>
    <row r="893" spans="18:18" x14ac:dyDescent="0.25">
      <c r="R893" s="16"/>
    </row>
    <row r="894" spans="18:18" x14ac:dyDescent="0.25">
      <c r="R894" s="16"/>
    </row>
    <row r="895" spans="18:18" x14ac:dyDescent="0.25">
      <c r="R895" s="16"/>
    </row>
    <row r="896" spans="18:18" x14ac:dyDescent="0.25">
      <c r="R896" s="16"/>
    </row>
    <row r="897" spans="18:18" x14ac:dyDescent="0.25">
      <c r="R897" s="16"/>
    </row>
    <row r="898" spans="18:18" x14ac:dyDescent="0.25">
      <c r="R898" s="16"/>
    </row>
    <row r="899" spans="18:18" x14ac:dyDescent="0.25">
      <c r="R899" s="16"/>
    </row>
    <row r="900" spans="18:18" x14ac:dyDescent="0.25">
      <c r="R900" s="16"/>
    </row>
    <row r="901" spans="18:18" x14ac:dyDescent="0.25">
      <c r="R901" s="16"/>
    </row>
    <row r="902" spans="18:18" x14ac:dyDescent="0.25">
      <c r="R902" s="16"/>
    </row>
    <row r="903" spans="18:18" x14ac:dyDescent="0.25">
      <c r="R903" s="16"/>
    </row>
    <row r="904" spans="18:18" x14ac:dyDescent="0.25">
      <c r="R904" s="16"/>
    </row>
    <row r="905" spans="18:18" x14ac:dyDescent="0.25">
      <c r="R905" s="16"/>
    </row>
    <row r="906" spans="18:18" x14ac:dyDescent="0.25">
      <c r="R906" s="16"/>
    </row>
    <row r="907" spans="18:18" x14ac:dyDescent="0.25">
      <c r="R907" s="16"/>
    </row>
    <row r="909" spans="18:18" x14ac:dyDescent="0.25">
      <c r="R909" s="16"/>
    </row>
    <row r="910" spans="18:18" x14ac:dyDescent="0.25">
      <c r="R910" s="16"/>
    </row>
    <row r="922" spans="18:18" x14ac:dyDescent="0.25">
      <c r="R922" s="16"/>
    </row>
    <row r="923" spans="18:18" x14ac:dyDescent="0.25">
      <c r="R923" s="16"/>
    </row>
    <row r="924" spans="18:18" x14ac:dyDescent="0.25">
      <c r="R924" s="16"/>
    </row>
    <row r="925" spans="18:18" x14ac:dyDescent="0.25">
      <c r="R925" s="16"/>
    </row>
    <row r="926" spans="18:18" x14ac:dyDescent="0.25">
      <c r="R926" s="16"/>
    </row>
    <row r="927" spans="18:18" x14ac:dyDescent="0.25">
      <c r="R927" s="16"/>
    </row>
    <row r="928" spans="18:18" x14ac:dyDescent="0.25">
      <c r="R928" s="16"/>
    </row>
    <row r="929" spans="18:18" x14ac:dyDescent="0.25">
      <c r="R929" s="16"/>
    </row>
    <row r="930" spans="18:18" x14ac:dyDescent="0.25">
      <c r="R930" s="16"/>
    </row>
    <row r="932" spans="18:18" x14ac:dyDescent="0.25">
      <c r="R932" s="16"/>
    </row>
    <row r="933" spans="18:18" x14ac:dyDescent="0.25">
      <c r="R933" s="16"/>
    </row>
    <row r="934" spans="18:18" x14ac:dyDescent="0.25">
      <c r="R934" s="16"/>
    </row>
    <row r="936" spans="18:18" x14ac:dyDescent="0.25">
      <c r="R936" s="16"/>
    </row>
    <row r="937" spans="18:18" x14ac:dyDescent="0.25">
      <c r="R937" s="16"/>
    </row>
    <row r="938" spans="18:18" x14ac:dyDescent="0.25">
      <c r="R938" s="16"/>
    </row>
    <row r="939" spans="18:18" x14ac:dyDescent="0.25">
      <c r="R939" s="16"/>
    </row>
    <row r="940" spans="18:18" x14ac:dyDescent="0.25">
      <c r="R940" s="16"/>
    </row>
    <row r="942" spans="18:18" x14ac:dyDescent="0.25">
      <c r="R942" s="16"/>
    </row>
    <row r="943" spans="18:18" x14ac:dyDescent="0.25">
      <c r="R943" s="16"/>
    </row>
    <row r="944" spans="18:18" x14ac:dyDescent="0.25">
      <c r="R944" s="16"/>
    </row>
    <row r="945" spans="18:18" x14ac:dyDescent="0.25">
      <c r="R945" s="16"/>
    </row>
    <row r="946" spans="18:18" x14ac:dyDescent="0.25">
      <c r="R946" s="16"/>
    </row>
    <row r="947" spans="18:18" x14ac:dyDescent="0.25">
      <c r="R947" s="16"/>
    </row>
    <row r="948" spans="18:18" x14ac:dyDescent="0.25">
      <c r="R948" s="16"/>
    </row>
    <row r="949" spans="18:18" x14ac:dyDescent="0.25">
      <c r="R949" s="16"/>
    </row>
    <row r="950" spans="18:18" x14ac:dyDescent="0.25">
      <c r="R950" s="16"/>
    </row>
    <row r="951" spans="18:18" x14ac:dyDescent="0.25">
      <c r="R951" s="16"/>
    </row>
    <row r="952" spans="18:18" x14ac:dyDescent="0.25">
      <c r="R952" s="16"/>
    </row>
    <row r="953" spans="18:18" x14ac:dyDescent="0.25">
      <c r="R953" s="16"/>
    </row>
    <row r="954" spans="18:18" x14ac:dyDescent="0.25">
      <c r="R954" s="16"/>
    </row>
    <row r="955" spans="18:18" x14ac:dyDescent="0.25">
      <c r="R955" s="16"/>
    </row>
    <row r="956" spans="18:18" x14ac:dyDescent="0.25">
      <c r="R956" s="16"/>
    </row>
    <row r="957" spans="18:18" x14ac:dyDescent="0.25">
      <c r="R957" s="16"/>
    </row>
    <row r="958" spans="18:18" x14ac:dyDescent="0.25">
      <c r="R958" s="16"/>
    </row>
    <row r="959" spans="18:18" x14ac:dyDescent="0.25">
      <c r="R959" s="16"/>
    </row>
    <row r="960" spans="18:18" x14ac:dyDescent="0.25">
      <c r="R960" s="16"/>
    </row>
    <row r="961" spans="18:18" x14ac:dyDescent="0.25">
      <c r="R961" s="16"/>
    </row>
    <row r="962" spans="18:18" x14ac:dyDescent="0.25">
      <c r="R962" s="16"/>
    </row>
    <row r="963" spans="18:18" x14ac:dyDescent="0.25">
      <c r="R963" s="16"/>
    </row>
    <row r="964" spans="18:18" x14ac:dyDescent="0.25">
      <c r="R964" s="16"/>
    </row>
    <row r="965" spans="18:18" x14ac:dyDescent="0.25">
      <c r="R965" s="16"/>
    </row>
    <row r="966" spans="18:18" x14ac:dyDescent="0.25">
      <c r="R966" s="16"/>
    </row>
    <row r="967" spans="18:18" x14ac:dyDescent="0.25">
      <c r="R967" s="16"/>
    </row>
    <row r="968" spans="18:18" x14ac:dyDescent="0.25">
      <c r="R968" s="16"/>
    </row>
    <row r="969" spans="18:18" x14ac:dyDescent="0.25">
      <c r="R969" s="16"/>
    </row>
    <row r="970" spans="18:18" x14ac:dyDescent="0.25">
      <c r="R970" s="16"/>
    </row>
    <row r="971" spans="18:18" x14ac:dyDescent="0.25">
      <c r="R971" s="16"/>
    </row>
    <row r="982" spans="18:18" x14ac:dyDescent="0.25">
      <c r="R982" s="16"/>
    </row>
    <row r="983" spans="18:18" x14ac:dyDescent="0.25">
      <c r="R983" s="16"/>
    </row>
    <row r="984" spans="18:18" x14ac:dyDescent="0.25">
      <c r="R984" s="16"/>
    </row>
    <row r="986" spans="18:18" x14ac:dyDescent="0.25">
      <c r="R986" s="16"/>
    </row>
    <row r="987" spans="18:18" x14ac:dyDescent="0.25">
      <c r="R987" s="16"/>
    </row>
    <row r="988" spans="18:18" x14ac:dyDescent="0.25">
      <c r="R988" s="16"/>
    </row>
    <row r="989" spans="18:18" x14ac:dyDescent="0.25">
      <c r="R989" s="16"/>
    </row>
    <row r="990" spans="18:18" x14ac:dyDescent="0.25">
      <c r="R990" s="16"/>
    </row>
    <row r="992" spans="18:18" x14ac:dyDescent="0.25">
      <c r="R992" s="16"/>
    </row>
    <row r="993" spans="18:18" x14ac:dyDescent="0.25">
      <c r="R993" s="16"/>
    </row>
    <row r="994" spans="18:18" x14ac:dyDescent="0.25">
      <c r="R994" s="16"/>
    </row>
    <row r="995" spans="18:18" x14ac:dyDescent="0.25">
      <c r="R995" s="16"/>
    </row>
    <row r="996" spans="18:18" x14ac:dyDescent="0.25">
      <c r="R996" s="16"/>
    </row>
    <row r="997" spans="18:18" x14ac:dyDescent="0.25">
      <c r="R997" s="16"/>
    </row>
    <row r="998" spans="18:18" x14ac:dyDescent="0.25">
      <c r="R998" s="16"/>
    </row>
    <row r="999" spans="18:18" x14ac:dyDescent="0.25">
      <c r="R999" s="16"/>
    </row>
    <row r="1000" spans="18:18" x14ac:dyDescent="0.25">
      <c r="R1000" s="16"/>
    </row>
    <row r="1001" spans="18:18" x14ac:dyDescent="0.25">
      <c r="R1001" s="16"/>
    </row>
    <row r="1002" spans="18:18" x14ac:dyDescent="0.25">
      <c r="R1002" s="16"/>
    </row>
    <row r="1003" spans="18:18" x14ac:dyDescent="0.25">
      <c r="R1003" s="16"/>
    </row>
    <row r="1004" spans="18:18" x14ac:dyDescent="0.25">
      <c r="R1004" s="16"/>
    </row>
    <row r="1006" spans="18:18" x14ac:dyDescent="0.25">
      <c r="R1006" s="16"/>
    </row>
    <row r="1007" spans="18:18" x14ac:dyDescent="0.25">
      <c r="R1007" s="16"/>
    </row>
    <row r="1008" spans="18:18" x14ac:dyDescent="0.25">
      <c r="R1008" s="16"/>
    </row>
    <row r="1009" spans="18:18" x14ac:dyDescent="0.25">
      <c r="R1009" s="16"/>
    </row>
    <row r="1010" spans="18:18" x14ac:dyDescent="0.25">
      <c r="R1010" s="16"/>
    </row>
    <row r="1012" spans="18:18" x14ac:dyDescent="0.25">
      <c r="R1012" s="16"/>
    </row>
    <row r="1013" spans="18:18" x14ac:dyDescent="0.25">
      <c r="R1013" s="16"/>
    </row>
    <row r="1014" spans="18:18" x14ac:dyDescent="0.25">
      <c r="R1014" s="16"/>
    </row>
    <row r="1015" spans="18:18" x14ac:dyDescent="0.25">
      <c r="R1015" s="16"/>
    </row>
    <row r="1016" spans="18:18" x14ac:dyDescent="0.25">
      <c r="R1016" s="16"/>
    </row>
    <row r="1017" spans="18:18" x14ac:dyDescent="0.25">
      <c r="R1017" s="16"/>
    </row>
    <row r="1019" spans="18:18" x14ac:dyDescent="0.25">
      <c r="R1019" s="16"/>
    </row>
    <row r="1020" spans="18:18" x14ac:dyDescent="0.25">
      <c r="R1020" s="16"/>
    </row>
    <row r="1021" spans="18:18" x14ac:dyDescent="0.25">
      <c r="R1021" s="16"/>
    </row>
    <row r="1023" spans="18:18" x14ac:dyDescent="0.25">
      <c r="R1023" s="16"/>
    </row>
    <row r="1024" spans="18:18" x14ac:dyDescent="0.25">
      <c r="R1024" s="16"/>
    </row>
    <row r="1025" spans="18:18" x14ac:dyDescent="0.25">
      <c r="R1025" s="16"/>
    </row>
    <row r="1026" spans="18:18" x14ac:dyDescent="0.25">
      <c r="R1026" s="16"/>
    </row>
    <row r="1027" spans="18:18" x14ac:dyDescent="0.25">
      <c r="R1027" s="16"/>
    </row>
    <row r="1028" spans="18:18" x14ac:dyDescent="0.25">
      <c r="R1028" s="16"/>
    </row>
    <row r="1029" spans="18:18" x14ac:dyDescent="0.25">
      <c r="R1029" s="16"/>
    </row>
    <row r="1030" spans="18:18" x14ac:dyDescent="0.25">
      <c r="R1030" s="16"/>
    </row>
    <row r="1031" spans="18:18" x14ac:dyDescent="0.25">
      <c r="R1031" s="16"/>
    </row>
    <row r="1032" spans="18:18" x14ac:dyDescent="0.25">
      <c r="R1032" s="16"/>
    </row>
    <row r="1033" spans="18:18" x14ac:dyDescent="0.25">
      <c r="R1033" s="16"/>
    </row>
    <row r="1034" spans="18:18" x14ac:dyDescent="0.25">
      <c r="R1034" s="16"/>
    </row>
    <row r="1035" spans="18:18" x14ac:dyDescent="0.25">
      <c r="R1035" s="16"/>
    </row>
    <row r="1036" spans="18:18" x14ac:dyDescent="0.25">
      <c r="R1036" s="16"/>
    </row>
    <row r="1037" spans="18:18" x14ac:dyDescent="0.25">
      <c r="R1037" s="16"/>
    </row>
    <row r="1038" spans="18:18" x14ac:dyDescent="0.25">
      <c r="R1038" s="16"/>
    </row>
    <row r="1039" spans="18:18" x14ac:dyDescent="0.25">
      <c r="R1039" s="16"/>
    </row>
    <row r="1041" spans="18:18" x14ac:dyDescent="0.25">
      <c r="R1041" s="16"/>
    </row>
    <row r="1042" spans="18:18" x14ac:dyDescent="0.25">
      <c r="R1042" s="16"/>
    </row>
    <row r="1043" spans="18:18" x14ac:dyDescent="0.25">
      <c r="R1043" s="16"/>
    </row>
    <row r="1044" spans="18:18" x14ac:dyDescent="0.25">
      <c r="R1044" s="16"/>
    </row>
    <row r="1045" spans="18:18" x14ac:dyDescent="0.25">
      <c r="R1045" s="16"/>
    </row>
    <row r="1046" spans="18:18" x14ac:dyDescent="0.25">
      <c r="R1046" s="16"/>
    </row>
    <row r="1047" spans="18:18" x14ac:dyDescent="0.25">
      <c r="R1047" s="16"/>
    </row>
    <row r="1048" spans="18:18" x14ac:dyDescent="0.25">
      <c r="R1048" s="16"/>
    </row>
    <row r="1049" spans="18:18" x14ac:dyDescent="0.25">
      <c r="R1049" s="16"/>
    </row>
    <row r="1050" spans="18:18" x14ac:dyDescent="0.25">
      <c r="R1050" s="16"/>
    </row>
    <row r="1051" spans="18:18" x14ac:dyDescent="0.25">
      <c r="R1051" s="16"/>
    </row>
    <row r="1052" spans="18:18" x14ac:dyDescent="0.25">
      <c r="R1052" s="16"/>
    </row>
    <row r="1053" spans="18:18" x14ac:dyDescent="0.25">
      <c r="R1053" s="16"/>
    </row>
    <row r="1054" spans="18:18" x14ac:dyDescent="0.25">
      <c r="R1054" s="16"/>
    </row>
    <row r="1055" spans="18:18" x14ac:dyDescent="0.25">
      <c r="R1055" s="16"/>
    </row>
    <row r="1056" spans="18:18" x14ac:dyDescent="0.25">
      <c r="R1056" s="16"/>
    </row>
    <row r="1057" spans="18:18" x14ac:dyDescent="0.25">
      <c r="R1057" s="16"/>
    </row>
    <row r="1059" spans="18:18" x14ac:dyDescent="0.25">
      <c r="R1059" s="16"/>
    </row>
    <row r="1060" spans="18:18" x14ac:dyDescent="0.25">
      <c r="R1060" s="16"/>
    </row>
    <row r="1061" spans="18:18" x14ac:dyDescent="0.25">
      <c r="R1061" s="16"/>
    </row>
    <row r="1062" spans="18:18" x14ac:dyDescent="0.25">
      <c r="R1062" s="16"/>
    </row>
    <row r="1063" spans="18:18" x14ac:dyDescent="0.25">
      <c r="R1063" s="16"/>
    </row>
    <row r="1065" spans="18:18" x14ac:dyDescent="0.25">
      <c r="R1065" s="16"/>
    </row>
    <row r="1066" spans="18:18" x14ac:dyDescent="0.25">
      <c r="R1066" s="16"/>
    </row>
    <row r="1067" spans="18:18" x14ac:dyDescent="0.25">
      <c r="R1067" s="16"/>
    </row>
    <row r="1068" spans="18:18" x14ac:dyDescent="0.25">
      <c r="R1068" s="16"/>
    </row>
    <row r="1069" spans="18:18" x14ac:dyDescent="0.25">
      <c r="R1069" s="16"/>
    </row>
    <row r="1070" spans="18:18" x14ac:dyDescent="0.25">
      <c r="R1070" s="16"/>
    </row>
    <row r="1071" spans="18:18" x14ac:dyDescent="0.25">
      <c r="R1071" s="16"/>
    </row>
    <row r="1072" spans="18:18" x14ac:dyDescent="0.25">
      <c r="R1072" s="16"/>
    </row>
    <row r="1073" spans="18:18" x14ac:dyDescent="0.25">
      <c r="R1073" s="16"/>
    </row>
    <row r="1074" spans="18:18" x14ac:dyDescent="0.25">
      <c r="R1074" s="16"/>
    </row>
    <row r="1075" spans="18:18" x14ac:dyDescent="0.25">
      <c r="R1075" s="16"/>
    </row>
    <row r="1077" spans="18:18" x14ac:dyDescent="0.25">
      <c r="R1077" s="16"/>
    </row>
    <row r="1078" spans="18:18" x14ac:dyDescent="0.25">
      <c r="R1078" s="16"/>
    </row>
    <row r="1079" spans="18:18" x14ac:dyDescent="0.25">
      <c r="R1079" s="16"/>
    </row>
    <row r="1080" spans="18:18" x14ac:dyDescent="0.25">
      <c r="R1080" s="16"/>
    </row>
    <row r="1081" spans="18:18" x14ac:dyDescent="0.25">
      <c r="R1081" s="16"/>
    </row>
    <row r="1082" spans="18:18" x14ac:dyDescent="0.25">
      <c r="R1082" s="16"/>
    </row>
    <row r="1083" spans="18:18" x14ac:dyDescent="0.25">
      <c r="R1083" s="16"/>
    </row>
    <row r="1084" spans="18:18" x14ac:dyDescent="0.25">
      <c r="R1084" s="16"/>
    </row>
    <row r="1085" spans="18:18" x14ac:dyDescent="0.25">
      <c r="R1085" s="16"/>
    </row>
    <row r="1086" spans="18:18" x14ac:dyDescent="0.25">
      <c r="R1086" s="16"/>
    </row>
    <row r="1087" spans="18:18" x14ac:dyDescent="0.25">
      <c r="R1087" s="16"/>
    </row>
    <row r="1088" spans="18:18" x14ac:dyDescent="0.25">
      <c r="R1088" s="16"/>
    </row>
    <row r="1089" spans="18:18" x14ac:dyDescent="0.25">
      <c r="R1089" s="16"/>
    </row>
    <row r="1090" spans="18:18" x14ac:dyDescent="0.25">
      <c r="R1090" s="16"/>
    </row>
    <row r="1091" spans="18:18" x14ac:dyDescent="0.25">
      <c r="R1091" s="16"/>
    </row>
    <row r="1092" spans="18:18" x14ac:dyDescent="0.25">
      <c r="R1092" s="16"/>
    </row>
    <row r="1093" spans="18:18" x14ac:dyDescent="0.25">
      <c r="R1093" s="16"/>
    </row>
    <row r="1095" spans="18:18" x14ac:dyDescent="0.25">
      <c r="R1095" s="16"/>
    </row>
    <row r="1096" spans="18:18" x14ac:dyDescent="0.25">
      <c r="R1096" s="16"/>
    </row>
    <row r="1097" spans="18:18" x14ac:dyDescent="0.25">
      <c r="R1097" s="16"/>
    </row>
    <row r="1098" spans="18:18" x14ac:dyDescent="0.25">
      <c r="R1098" s="16"/>
    </row>
    <row r="1099" spans="18:18" x14ac:dyDescent="0.25">
      <c r="R1099" s="16"/>
    </row>
    <row r="1100" spans="18:18" x14ac:dyDescent="0.25">
      <c r="R1100" s="16"/>
    </row>
    <row r="1101" spans="18:18" x14ac:dyDescent="0.25">
      <c r="R1101" s="16"/>
    </row>
    <row r="1102" spans="18:18" x14ac:dyDescent="0.25">
      <c r="R1102" s="16"/>
    </row>
    <row r="1103" spans="18:18" x14ac:dyDescent="0.25">
      <c r="R1103" s="16"/>
    </row>
    <row r="1104" spans="18:18" x14ac:dyDescent="0.25">
      <c r="R1104" s="16"/>
    </row>
    <row r="1105" spans="18:18" x14ac:dyDescent="0.25">
      <c r="R1105" s="16"/>
    </row>
    <row r="1106" spans="18:18" x14ac:dyDescent="0.25">
      <c r="R1106" s="16"/>
    </row>
    <row r="1107" spans="18:18" x14ac:dyDescent="0.25">
      <c r="R1107" s="16"/>
    </row>
    <row r="1108" spans="18:18" x14ac:dyDescent="0.25">
      <c r="R1108" s="16"/>
    </row>
    <row r="1109" spans="18:18" x14ac:dyDescent="0.25">
      <c r="R1109" s="16"/>
    </row>
    <row r="1110" spans="18:18" x14ac:dyDescent="0.25">
      <c r="R1110" s="16"/>
    </row>
    <row r="1111" spans="18:18" x14ac:dyDescent="0.25">
      <c r="R1111" s="16"/>
    </row>
    <row r="1113" spans="18:18" x14ac:dyDescent="0.25">
      <c r="R1113" s="16"/>
    </row>
    <row r="1114" spans="18:18" x14ac:dyDescent="0.25">
      <c r="R1114" s="16"/>
    </row>
    <row r="1115" spans="18:18" x14ac:dyDescent="0.25">
      <c r="R1115" s="16"/>
    </row>
    <row r="1116" spans="18:18" x14ac:dyDescent="0.25">
      <c r="R1116" s="16"/>
    </row>
    <row r="1117" spans="18:18" x14ac:dyDescent="0.25">
      <c r="R1117" s="16"/>
    </row>
    <row r="1119" spans="18:18" x14ac:dyDescent="0.25">
      <c r="R1119" s="16"/>
    </row>
    <row r="1120" spans="18:18" x14ac:dyDescent="0.25">
      <c r="R1120" s="16"/>
    </row>
    <row r="1121" spans="18:18" x14ac:dyDescent="0.25">
      <c r="R1121" s="16"/>
    </row>
    <row r="1122" spans="18:18" x14ac:dyDescent="0.25">
      <c r="R1122" s="16"/>
    </row>
    <row r="1123" spans="18:18" x14ac:dyDescent="0.25">
      <c r="R1123" s="16"/>
    </row>
    <row r="1124" spans="18:18" x14ac:dyDescent="0.25">
      <c r="R1124" s="16"/>
    </row>
    <row r="1125" spans="18:18" x14ac:dyDescent="0.25">
      <c r="R1125" s="16"/>
    </row>
    <row r="1126" spans="18:18" x14ac:dyDescent="0.25">
      <c r="R1126" s="16"/>
    </row>
    <row r="1127" spans="18:18" x14ac:dyDescent="0.25">
      <c r="R1127" s="16"/>
    </row>
    <row r="1128" spans="18:18" x14ac:dyDescent="0.25">
      <c r="R1128" s="16"/>
    </row>
    <row r="1129" spans="18:18" x14ac:dyDescent="0.25">
      <c r="R1129" s="16"/>
    </row>
    <row r="1130" spans="18:18" x14ac:dyDescent="0.25">
      <c r="R1130" s="16"/>
    </row>
    <row r="1131" spans="18:18" x14ac:dyDescent="0.25">
      <c r="R1131" s="16"/>
    </row>
    <row r="1132" spans="18:18" x14ac:dyDescent="0.25">
      <c r="R1132" s="16"/>
    </row>
    <row r="1133" spans="18:18" x14ac:dyDescent="0.25">
      <c r="R1133" s="16"/>
    </row>
    <row r="1134" spans="18:18" x14ac:dyDescent="0.25">
      <c r="R1134" s="16"/>
    </row>
    <row r="1135" spans="18:18" x14ac:dyDescent="0.25">
      <c r="R1135" s="16"/>
    </row>
    <row r="1136" spans="18:18" x14ac:dyDescent="0.25">
      <c r="R1136" s="16"/>
    </row>
    <row r="1137" spans="18:18" x14ac:dyDescent="0.25">
      <c r="R1137" s="16"/>
    </row>
    <row r="1138" spans="18:18" x14ac:dyDescent="0.25">
      <c r="R1138" s="16"/>
    </row>
    <row r="1139" spans="18:18" x14ac:dyDescent="0.25">
      <c r="R1139" s="16"/>
    </row>
    <row r="1140" spans="18:18" x14ac:dyDescent="0.25">
      <c r="R1140" s="16"/>
    </row>
    <row r="1141" spans="18:18" x14ac:dyDescent="0.25">
      <c r="R1141" s="16"/>
    </row>
    <row r="1143" spans="18:18" x14ac:dyDescent="0.25">
      <c r="R1143" s="16"/>
    </row>
    <row r="1144" spans="18:18" x14ac:dyDescent="0.25">
      <c r="R1144" s="16"/>
    </row>
    <row r="1145" spans="18:18" x14ac:dyDescent="0.25">
      <c r="R1145" s="16"/>
    </row>
    <row r="1146" spans="18:18" x14ac:dyDescent="0.25">
      <c r="R1146" s="16"/>
    </row>
    <row r="1150" spans="18:18" x14ac:dyDescent="0.25">
      <c r="R1150" s="16"/>
    </row>
    <row r="1151" spans="18:18" x14ac:dyDescent="0.25">
      <c r="R1151" s="16"/>
    </row>
    <row r="1152" spans="18:18" x14ac:dyDescent="0.25">
      <c r="R1152" s="16"/>
    </row>
    <row r="1153" spans="18:18" x14ac:dyDescent="0.25">
      <c r="R1153" s="16"/>
    </row>
    <row r="1155" spans="18:18" x14ac:dyDescent="0.25">
      <c r="R1155" s="16"/>
    </row>
    <row r="1156" spans="18:18" x14ac:dyDescent="0.25">
      <c r="R1156" s="16"/>
    </row>
    <row r="1157" spans="18:18" x14ac:dyDescent="0.25">
      <c r="R1157" s="16"/>
    </row>
    <row r="1158" spans="18:18" x14ac:dyDescent="0.25">
      <c r="R1158" s="16"/>
    </row>
    <row r="1159" spans="18:18" x14ac:dyDescent="0.25">
      <c r="R1159" s="16"/>
    </row>
    <row r="1160" spans="18:18" x14ac:dyDescent="0.25">
      <c r="R1160" s="16"/>
    </row>
    <row r="1161" spans="18:18" x14ac:dyDescent="0.25">
      <c r="R1161" s="16"/>
    </row>
    <row r="1162" spans="18:18" x14ac:dyDescent="0.25">
      <c r="R1162" s="16"/>
    </row>
    <row r="1163" spans="18:18" x14ac:dyDescent="0.25">
      <c r="R1163" s="16"/>
    </row>
    <row r="1164" spans="18:18" x14ac:dyDescent="0.25">
      <c r="R1164" s="16"/>
    </row>
    <row r="1165" spans="18:18" x14ac:dyDescent="0.25">
      <c r="R1165" s="16"/>
    </row>
    <row r="1167" spans="18:18" x14ac:dyDescent="0.25">
      <c r="R1167" s="16"/>
    </row>
    <row r="1168" spans="18:18" x14ac:dyDescent="0.25">
      <c r="R1168" s="16"/>
    </row>
    <row r="1169" spans="18:18" x14ac:dyDescent="0.25">
      <c r="R1169" s="16"/>
    </row>
    <row r="1170" spans="18:18" x14ac:dyDescent="0.25">
      <c r="R1170" s="16"/>
    </row>
    <row r="1171" spans="18:18" x14ac:dyDescent="0.25">
      <c r="R1171" s="16"/>
    </row>
    <row r="1172" spans="18:18" x14ac:dyDescent="0.25">
      <c r="R1172" s="16"/>
    </row>
    <row r="1173" spans="18:18" x14ac:dyDescent="0.25">
      <c r="R1173" s="16"/>
    </row>
    <row r="1174" spans="18:18" x14ac:dyDescent="0.25">
      <c r="R1174" s="16"/>
    </row>
    <row r="1175" spans="18:18" x14ac:dyDescent="0.25">
      <c r="R1175" s="16"/>
    </row>
    <row r="1176" spans="18:18" x14ac:dyDescent="0.25">
      <c r="R1176" s="16"/>
    </row>
    <row r="1177" spans="18:18" x14ac:dyDescent="0.25">
      <c r="R1177" s="16"/>
    </row>
    <row r="1178" spans="18:18" x14ac:dyDescent="0.25">
      <c r="R1178" s="16"/>
    </row>
    <row r="1179" spans="18:18" x14ac:dyDescent="0.25">
      <c r="R1179" s="16"/>
    </row>
    <row r="1180" spans="18:18" x14ac:dyDescent="0.25">
      <c r="R1180" s="16"/>
    </row>
    <row r="1181" spans="18:18" x14ac:dyDescent="0.25">
      <c r="R1181" s="16"/>
    </row>
    <row r="1182" spans="18:18" x14ac:dyDescent="0.25">
      <c r="R1182" s="16"/>
    </row>
    <row r="1183" spans="18:18" x14ac:dyDescent="0.25">
      <c r="R1183" s="16"/>
    </row>
    <row r="1185" spans="18:18" x14ac:dyDescent="0.25">
      <c r="R1185" s="16"/>
    </row>
    <row r="1186" spans="18:18" x14ac:dyDescent="0.25">
      <c r="R1186" s="16"/>
    </row>
    <row r="1187" spans="18:18" x14ac:dyDescent="0.25">
      <c r="R1187" s="16"/>
    </row>
    <row r="1188" spans="18:18" x14ac:dyDescent="0.25">
      <c r="R1188" s="16"/>
    </row>
    <row r="1189" spans="18:18" x14ac:dyDescent="0.25">
      <c r="R1189" s="16"/>
    </row>
    <row r="1190" spans="18:18" x14ac:dyDescent="0.25">
      <c r="R1190" s="16"/>
    </row>
    <row r="1191" spans="18:18" x14ac:dyDescent="0.25">
      <c r="R1191" s="16"/>
    </row>
    <row r="1192" spans="18:18" x14ac:dyDescent="0.25">
      <c r="R1192" s="16"/>
    </row>
    <row r="1193" spans="18:18" x14ac:dyDescent="0.25">
      <c r="R1193" s="16"/>
    </row>
    <row r="1194" spans="18:18" x14ac:dyDescent="0.25">
      <c r="R1194" s="16"/>
    </row>
    <row r="1195" spans="18:18" x14ac:dyDescent="0.25">
      <c r="R1195" s="16"/>
    </row>
    <row r="1196" spans="18:18" x14ac:dyDescent="0.25">
      <c r="R1196" s="16"/>
    </row>
    <row r="1197" spans="18:18" x14ac:dyDescent="0.25">
      <c r="R1197" s="16"/>
    </row>
    <row r="1198" spans="18:18" x14ac:dyDescent="0.25">
      <c r="R1198" s="16"/>
    </row>
    <row r="1199" spans="18:18" x14ac:dyDescent="0.25">
      <c r="R1199" s="16"/>
    </row>
    <row r="1200" spans="18:18" x14ac:dyDescent="0.25">
      <c r="R1200" s="16"/>
    </row>
    <row r="1201" spans="18:18" x14ac:dyDescent="0.25">
      <c r="R1201" s="16"/>
    </row>
    <row r="1203" spans="18:18" x14ac:dyDescent="0.25">
      <c r="R1203" s="16"/>
    </row>
    <row r="1204" spans="18:18" x14ac:dyDescent="0.25">
      <c r="R1204" s="16"/>
    </row>
    <row r="1205" spans="18:18" x14ac:dyDescent="0.25">
      <c r="R1205" s="16"/>
    </row>
    <row r="1206" spans="18:18" x14ac:dyDescent="0.25">
      <c r="R1206" s="16"/>
    </row>
    <row r="1207" spans="18:18" x14ac:dyDescent="0.25">
      <c r="R1207" s="16"/>
    </row>
    <row r="1208" spans="18:18" x14ac:dyDescent="0.25">
      <c r="R1208" s="16"/>
    </row>
    <row r="1209" spans="18:18" x14ac:dyDescent="0.25">
      <c r="R1209" s="16"/>
    </row>
    <row r="1210" spans="18:18" x14ac:dyDescent="0.25">
      <c r="R1210" s="16"/>
    </row>
    <row r="1211" spans="18:18" x14ac:dyDescent="0.25">
      <c r="R1211" s="16"/>
    </row>
    <row r="1212" spans="18:18" x14ac:dyDescent="0.25">
      <c r="R1212" s="16"/>
    </row>
    <row r="1213" spans="18:18" x14ac:dyDescent="0.25">
      <c r="R1213" s="16"/>
    </row>
    <row r="1214" spans="18:18" x14ac:dyDescent="0.25">
      <c r="R1214" s="16"/>
    </row>
    <row r="1215" spans="18:18" x14ac:dyDescent="0.25">
      <c r="R1215" s="16"/>
    </row>
    <row r="1217" spans="18:18" x14ac:dyDescent="0.25">
      <c r="R1217" s="16"/>
    </row>
    <row r="1218" spans="18:18" x14ac:dyDescent="0.25">
      <c r="R1218" s="16"/>
    </row>
    <row r="1219" spans="18:18" x14ac:dyDescent="0.25">
      <c r="R1219" s="16"/>
    </row>
    <row r="1221" spans="18:18" x14ac:dyDescent="0.25">
      <c r="R1221" s="16"/>
    </row>
    <row r="1222" spans="18:18" x14ac:dyDescent="0.25">
      <c r="R1222" s="16"/>
    </row>
    <row r="1223" spans="18:18" x14ac:dyDescent="0.25">
      <c r="R1223" s="16"/>
    </row>
    <row r="1224" spans="18:18" x14ac:dyDescent="0.25">
      <c r="R1224" s="16"/>
    </row>
    <row r="1225" spans="18:18" x14ac:dyDescent="0.25">
      <c r="R1225" s="16"/>
    </row>
    <row r="1227" spans="18:18" x14ac:dyDescent="0.25">
      <c r="R1227" s="16"/>
    </row>
    <row r="1228" spans="18:18" x14ac:dyDescent="0.25">
      <c r="R1228" s="16"/>
    </row>
    <row r="1229" spans="18:18" x14ac:dyDescent="0.25">
      <c r="R1229" s="16"/>
    </row>
    <row r="1230" spans="18:18" x14ac:dyDescent="0.25">
      <c r="R1230" s="16"/>
    </row>
    <row r="1231" spans="18:18" x14ac:dyDescent="0.25">
      <c r="R1231" s="16"/>
    </row>
    <row r="1232" spans="18:18" x14ac:dyDescent="0.25">
      <c r="R1232" s="16"/>
    </row>
    <row r="1233" spans="18:18" x14ac:dyDescent="0.25">
      <c r="R1233" s="16"/>
    </row>
    <row r="1234" spans="18:18" x14ac:dyDescent="0.25">
      <c r="R1234" s="16"/>
    </row>
    <row r="1235" spans="18:18" x14ac:dyDescent="0.25">
      <c r="R1235" s="16"/>
    </row>
    <row r="1236" spans="18:18" x14ac:dyDescent="0.25">
      <c r="R1236" s="16"/>
    </row>
    <row r="1237" spans="18:18" x14ac:dyDescent="0.25">
      <c r="R1237" s="16"/>
    </row>
    <row r="1239" spans="18:18" x14ac:dyDescent="0.25">
      <c r="R1239" s="16"/>
    </row>
    <row r="1240" spans="18:18" x14ac:dyDescent="0.25">
      <c r="R1240" s="16"/>
    </row>
    <row r="1241" spans="18:18" x14ac:dyDescent="0.25">
      <c r="R1241" s="16"/>
    </row>
    <row r="1242" spans="18:18" x14ac:dyDescent="0.25">
      <c r="R1242" s="16"/>
    </row>
    <row r="1243" spans="18:18" x14ac:dyDescent="0.25">
      <c r="R1243" s="16"/>
    </row>
    <row r="1244" spans="18:18" x14ac:dyDescent="0.25">
      <c r="R1244" s="16"/>
    </row>
    <row r="1245" spans="18:18" x14ac:dyDescent="0.25">
      <c r="R1245" s="16"/>
    </row>
    <row r="1246" spans="18:18" x14ac:dyDescent="0.25">
      <c r="R1246" s="16"/>
    </row>
    <row r="1247" spans="18:18" x14ac:dyDescent="0.25">
      <c r="R1247" s="16"/>
    </row>
    <row r="1248" spans="18:18" x14ac:dyDescent="0.25">
      <c r="R1248" s="16"/>
    </row>
    <row r="1249" spans="18:18" x14ac:dyDescent="0.25">
      <c r="R1249" s="16"/>
    </row>
    <row r="1250" spans="18:18" x14ac:dyDescent="0.25">
      <c r="R1250" s="16"/>
    </row>
    <row r="1251" spans="18:18" x14ac:dyDescent="0.25">
      <c r="R1251" s="16"/>
    </row>
    <row r="1252" spans="18:18" x14ac:dyDescent="0.25">
      <c r="R1252" s="16"/>
    </row>
    <row r="1253" spans="18:18" x14ac:dyDescent="0.25">
      <c r="R1253" s="16"/>
    </row>
    <row r="1254" spans="18:18" x14ac:dyDescent="0.25">
      <c r="R1254" s="16"/>
    </row>
    <row r="1255" spans="18:18" x14ac:dyDescent="0.25">
      <c r="R1255" s="16"/>
    </row>
    <row r="1257" spans="18:18" x14ac:dyDescent="0.25">
      <c r="R1257" s="16"/>
    </row>
    <row r="1258" spans="18:18" x14ac:dyDescent="0.25">
      <c r="R1258" s="16"/>
    </row>
    <row r="1259" spans="18:18" x14ac:dyDescent="0.25">
      <c r="R1259" s="16"/>
    </row>
    <row r="1260" spans="18:18" x14ac:dyDescent="0.25">
      <c r="R1260" s="16"/>
    </row>
    <row r="1261" spans="18:18" x14ac:dyDescent="0.25">
      <c r="R1261" s="16"/>
    </row>
    <row r="1262" spans="18:18" x14ac:dyDescent="0.25">
      <c r="R1262" s="16"/>
    </row>
    <row r="1263" spans="18:18" x14ac:dyDescent="0.25">
      <c r="R1263" s="16"/>
    </row>
    <row r="1264" spans="18:18" x14ac:dyDescent="0.25">
      <c r="R1264" s="16"/>
    </row>
    <row r="1265" spans="18:18" x14ac:dyDescent="0.25">
      <c r="R1265" s="16"/>
    </row>
    <row r="1266" spans="18:18" x14ac:dyDescent="0.25">
      <c r="R1266" s="16"/>
    </row>
    <row r="1267" spans="18:18" x14ac:dyDescent="0.25">
      <c r="R1267" s="16"/>
    </row>
    <row r="1268" spans="18:18" x14ac:dyDescent="0.25">
      <c r="R1268" s="16"/>
    </row>
    <row r="1269" spans="18:18" x14ac:dyDescent="0.25">
      <c r="R1269" s="16"/>
    </row>
    <row r="1270" spans="18:18" x14ac:dyDescent="0.25">
      <c r="R1270" s="16"/>
    </row>
    <row r="1271" spans="18:18" x14ac:dyDescent="0.25">
      <c r="R1271" s="16"/>
    </row>
    <row r="1272" spans="18:18" x14ac:dyDescent="0.25">
      <c r="R1272" s="16"/>
    </row>
    <row r="1273" spans="18:18" x14ac:dyDescent="0.25">
      <c r="R1273" s="16"/>
    </row>
    <row r="1275" spans="18:18" x14ac:dyDescent="0.25">
      <c r="R1275" s="16"/>
    </row>
    <row r="1276" spans="18:18" x14ac:dyDescent="0.25">
      <c r="R1276" s="16"/>
    </row>
    <row r="1277" spans="18:18" x14ac:dyDescent="0.25">
      <c r="R1277" s="16"/>
    </row>
    <row r="1278" spans="18:18" x14ac:dyDescent="0.25">
      <c r="R1278" s="16"/>
    </row>
    <row r="1279" spans="18:18" x14ac:dyDescent="0.25">
      <c r="R1279" s="16"/>
    </row>
    <row r="1280" spans="18:18" x14ac:dyDescent="0.25">
      <c r="R1280" s="16"/>
    </row>
    <row r="1281" spans="18:18" x14ac:dyDescent="0.25">
      <c r="R1281" s="16"/>
    </row>
    <row r="1282" spans="18:18" x14ac:dyDescent="0.25">
      <c r="R1282" s="16"/>
    </row>
    <row r="1283" spans="18:18" x14ac:dyDescent="0.25">
      <c r="R1283" s="16"/>
    </row>
    <row r="1284" spans="18:18" x14ac:dyDescent="0.25">
      <c r="R1284" s="16"/>
    </row>
    <row r="1285" spans="18:18" x14ac:dyDescent="0.25">
      <c r="R1285" s="16"/>
    </row>
    <row r="1286" spans="18:18" x14ac:dyDescent="0.25">
      <c r="R1286" s="16"/>
    </row>
    <row r="1287" spans="18:18" x14ac:dyDescent="0.25">
      <c r="R1287" s="16"/>
    </row>
    <row r="1288" spans="18:18" x14ac:dyDescent="0.25">
      <c r="R1288" s="16"/>
    </row>
    <row r="1289" spans="18:18" x14ac:dyDescent="0.25">
      <c r="R1289" s="16"/>
    </row>
    <row r="1290" spans="18:18" x14ac:dyDescent="0.25">
      <c r="R1290" s="16"/>
    </row>
    <row r="1291" spans="18:18" x14ac:dyDescent="0.25">
      <c r="R1291" s="16"/>
    </row>
    <row r="1292" spans="18:18" x14ac:dyDescent="0.25">
      <c r="R1292" s="16"/>
    </row>
    <row r="1293" spans="18:18" x14ac:dyDescent="0.25">
      <c r="R1293" s="16"/>
    </row>
    <row r="1294" spans="18:18" x14ac:dyDescent="0.25">
      <c r="R1294" s="16"/>
    </row>
    <row r="1295" spans="18:18" x14ac:dyDescent="0.25">
      <c r="R1295" s="16"/>
    </row>
    <row r="1296" spans="18:18" x14ac:dyDescent="0.25">
      <c r="R1296" s="16"/>
    </row>
    <row r="1297" spans="18:18" x14ac:dyDescent="0.25">
      <c r="R1297" s="16"/>
    </row>
    <row r="1298" spans="18:18" x14ac:dyDescent="0.25">
      <c r="R1298" s="16"/>
    </row>
    <row r="1299" spans="18:18" x14ac:dyDescent="0.25">
      <c r="R1299" s="16"/>
    </row>
    <row r="1300" spans="18:18" x14ac:dyDescent="0.25">
      <c r="R1300" s="16"/>
    </row>
    <row r="1301" spans="18:18" x14ac:dyDescent="0.25">
      <c r="R1301" s="16"/>
    </row>
    <row r="1302" spans="18:18" x14ac:dyDescent="0.25">
      <c r="R1302" s="16"/>
    </row>
    <row r="1303" spans="18:18" x14ac:dyDescent="0.25">
      <c r="R1303" s="16"/>
    </row>
    <row r="1304" spans="18:18" x14ac:dyDescent="0.25">
      <c r="R1304" s="16"/>
    </row>
    <row r="1305" spans="18:18" x14ac:dyDescent="0.25">
      <c r="R1305" s="16"/>
    </row>
    <row r="1306" spans="18:18" x14ac:dyDescent="0.25">
      <c r="R1306" s="16"/>
    </row>
    <row r="1307" spans="18:18" x14ac:dyDescent="0.25">
      <c r="R1307" s="16"/>
    </row>
    <row r="1308" spans="18:18" x14ac:dyDescent="0.25">
      <c r="R1308" s="16"/>
    </row>
    <row r="1309" spans="18:18" x14ac:dyDescent="0.25">
      <c r="R1309" s="16"/>
    </row>
    <row r="1311" spans="18:18" x14ac:dyDescent="0.25">
      <c r="R1311" s="16"/>
    </row>
    <row r="1312" spans="18:18" x14ac:dyDescent="0.25">
      <c r="R1312" s="16"/>
    </row>
    <row r="1313" spans="18:18" x14ac:dyDescent="0.25">
      <c r="R1313" s="16"/>
    </row>
    <row r="1314" spans="18:18" x14ac:dyDescent="0.25">
      <c r="R1314" s="16"/>
    </row>
    <row r="1315" spans="18:18" x14ac:dyDescent="0.25">
      <c r="R1315" s="16"/>
    </row>
    <row r="1317" spans="18:18" x14ac:dyDescent="0.25">
      <c r="R1317" s="16"/>
    </row>
    <row r="1318" spans="18:18" x14ac:dyDescent="0.25">
      <c r="R1318" s="16"/>
    </row>
    <row r="1319" spans="18:18" x14ac:dyDescent="0.25">
      <c r="R1319" s="16"/>
    </row>
    <row r="1320" spans="18:18" x14ac:dyDescent="0.25">
      <c r="R1320" s="16"/>
    </row>
    <row r="1321" spans="18:18" x14ac:dyDescent="0.25">
      <c r="R1321" s="16"/>
    </row>
    <row r="1322" spans="18:18" x14ac:dyDescent="0.25">
      <c r="R1322" s="16"/>
    </row>
    <row r="1323" spans="18:18" x14ac:dyDescent="0.25">
      <c r="R1323" s="16"/>
    </row>
    <row r="1324" spans="18:18" x14ac:dyDescent="0.25">
      <c r="R1324" s="16"/>
    </row>
    <row r="1325" spans="18:18" x14ac:dyDescent="0.25">
      <c r="R1325" s="16"/>
    </row>
    <row r="1326" spans="18:18" x14ac:dyDescent="0.25">
      <c r="R1326" s="16"/>
    </row>
    <row r="1327" spans="18:18" x14ac:dyDescent="0.25">
      <c r="R1327" s="16"/>
    </row>
    <row r="1329" spans="18:18" x14ac:dyDescent="0.25">
      <c r="R1329" s="16"/>
    </row>
    <row r="1330" spans="18:18" x14ac:dyDescent="0.25">
      <c r="R1330" s="16"/>
    </row>
    <row r="1331" spans="18:18" x14ac:dyDescent="0.25">
      <c r="R1331" s="16"/>
    </row>
    <row r="1332" spans="18:18" x14ac:dyDescent="0.25">
      <c r="R1332" s="16"/>
    </row>
    <row r="1333" spans="18:18" x14ac:dyDescent="0.25">
      <c r="R1333" s="16"/>
    </row>
    <row r="1335" spans="18:18" x14ac:dyDescent="0.25">
      <c r="R1335" s="16"/>
    </row>
    <row r="1336" spans="18:18" x14ac:dyDescent="0.25">
      <c r="R1336" s="16"/>
    </row>
    <row r="1337" spans="18:18" x14ac:dyDescent="0.25">
      <c r="R1337" s="16"/>
    </row>
    <row r="1338" spans="18:18" x14ac:dyDescent="0.25">
      <c r="R1338" s="16"/>
    </row>
    <row r="1339" spans="18:18" x14ac:dyDescent="0.25">
      <c r="R1339" s="16"/>
    </row>
    <row r="1340" spans="18:18" x14ac:dyDescent="0.25">
      <c r="R1340" s="16"/>
    </row>
    <row r="1341" spans="18:18" x14ac:dyDescent="0.25">
      <c r="R1341" s="16"/>
    </row>
    <row r="1342" spans="18:18" x14ac:dyDescent="0.25">
      <c r="R1342" s="16"/>
    </row>
    <row r="1343" spans="18:18" x14ac:dyDescent="0.25">
      <c r="R1343" s="16"/>
    </row>
    <row r="1344" spans="18:18" x14ac:dyDescent="0.25">
      <c r="R1344" s="16"/>
    </row>
    <row r="1345" spans="18:18" x14ac:dyDescent="0.25">
      <c r="R1345" s="16"/>
    </row>
    <row r="1347" spans="18:18" x14ac:dyDescent="0.25">
      <c r="R1347" s="16"/>
    </row>
    <row r="1348" spans="18:18" x14ac:dyDescent="0.25">
      <c r="R1348" s="16"/>
    </row>
    <row r="1349" spans="18:18" x14ac:dyDescent="0.25">
      <c r="R1349" s="16"/>
    </row>
    <row r="1350" spans="18:18" x14ac:dyDescent="0.25">
      <c r="R1350" s="16"/>
    </row>
    <row r="1351" spans="18:18" x14ac:dyDescent="0.25">
      <c r="R1351" s="16"/>
    </row>
    <row r="1352" spans="18:18" x14ac:dyDescent="0.25">
      <c r="R1352" s="16"/>
    </row>
    <row r="1353" spans="18:18" x14ac:dyDescent="0.25">
      <c r="R1353" s="16"/>
    </row>
    <row r="1354" spans="18:18" x14ac:dyDescent="0.25">
      <c r="R1354" s="16"/>
    </row>
    <row r="1355" spans="18:18" x14ac:dyDescent="0.25">
      <c r="R1355" s="16"/>
    </row>
    <row r="1356" spans="18:18" x14ac:dyDescent="0.25">
      <c r="R1356" s="16"/>
    </row>
    <row r="1357" spans="18:18" x14ac:dyDescent="0.25">
      <c r="R1357" s="16"/>
    </row>
    <row r="1358" spans="18:18" x14ac:dyDescent="0.25">
      <c r="R1358" s="16"/>
    </row>
    <row r="1359" spans="18:18" x14ac:dyDescent="0.25">
      <c r="R1359" s="16"/>
    </row>
    <row r="1360" spans="18:18" x14ac:dyDescent="0.25">
      <c r="R1360" s="16"/>
    </row>
    <row r="1361" spans="18:18" x14ac:dyDescent="0.25">
      <c r="R1361" s="16"/>
    </row>
    <row r="1362" spans="18:18" x14ac:dyDescent="0.25">
      <c r="R1362" s="16"/>
    </row>
    <row r="1363" spans="18:18" x14ac:dyDescent="0.25">
      <c r="R1363" s="16"/>
    </row>
    <row r="1365" spans="18:18" x14ac:dyDescent="0.25">
      <c r="R1365" s="16"/>
    </row>
    <row r="1366" spans="18:18" x14ac:dyDescent="0.25">
      <c r="R1366" s="16"/>
    </row>
    <row r="1367" spans="18:18" x14ac:dyDescent="0.25">
      <c r="R1367" s="16"/>
    </row>
    <row r="1368" spans="18:18" x14ac:dyDescent="0.25">
      <c r="R1368" s="16"/>
    </row>
    <row r="1369" spans="18:18" x14ac:dyDescent="0.25">
      <c r="R1369" s="16"/>
    </row>
    <row r="1370" spans="18:18" x14ac:dyDescent="0.25">
      <c r="R1370" s="16"/>
    </row>
    <row r="1371" spans="18:18" x14ac:dyDescent="0.25">
      <c r="R1371" s="16"/>
    </row>
    <row r="1372" spans="18:18" x14ac:dyDescent="0.25">
      <c r="R1372" s="16"/>
    </row>
    <row r="1373" spans="18:18" x14ac:dyDescent="0.25">
      <c r="R1373" s="16"/>
    </row>
    <row r="1374" spans="18:18" x14ac:dyDescent="0.25">
      <c r="R1374" s="16"/>
    </row>
    <row r="1375" spans="18:18" x14ac:dyDescent="0.25">
      <c r="R1375" s="16"/>
    </row>
    <row r="1376" spans="18:18" x14ac:dyDescent="0.25">
      <c r="R1376" s="16"/>
    </row>
    <row r="1377" spans="18:18" x14ac:dyDescent="0.25">
      <c r="R1377" s="16"/>
    </row>
    <row r="1378" spans="18:18" x14ac:dyDescent="0.25">
      <c r="R1378" s="16"/>
    </row>
    <row r="1379" spans="18:18" x14ac:dyDescent="0.25">
      <c r="R1379" s="16"/>
    </row>
    <row r="1380" spans="18:18" x14ac:dyDescent="0.25">
      <c r="R1380" s="16"/>
    </row>
    <row r="1381" spans="18:18" x14ac:dyDescent="0.25">
      <c r="R1381" s="16"/>
    </row>
    <row r="1383" spans="18:18" x14ac:dyDescent="0.25">
      <c r="R1383" s="16"/>
    </row>
    <row r="1384" spans="18:18" x14ac:dyDescent="0.25">
      <c r="R1384" s="16"/>
    </row>
    <row r="1385" spans="18:18" x14ac:dyDescent="0.25">
      <c r="R1385" s="16"/>
    </row>
    <row r="1386" spans="18:18" x14ac:dyDescent="0.25">
      <c r="R1386" s="16"/>
    </row>
    <row r="1387" spans="18:18" x14ac:dyDescent="0.25">
      <c r="R1387" s="16"/>
    </row>
    <row r="1388" spans="18:18" x14ac:dyDescent="0.25">
      <c r="R1388" s="16"/>
    </row>
    <row r="1389" spans="18:18" x14ac:dyDescent="0.25">
      <c r="R1389" s="16"/>
    </row>
    <row r="1390" spans="18:18" x14ac:dyDescent="0.25">
      <c r="R1390" s="16"/>
    </row>
    <row r="1391" spans="18:18" x14ac:dyDescent="0.25">
      <c r="R1391" s="16"/>
    </row>
    <row r="1392" spans="18:18" x14ac:dyDescent="0.25">
      <c r="R1392" s="16"/>
    </row>
    <row r="1393" spans="18:18" x14ac:dyDescent="0.25">
      <c r="R1393" s="16"/>
    </row>
    <row r="1394" spans="18:18" x14ac:dyDescent="0.25">
      <c r="R1394" s="16"/>
    </row>
    <row r="1395" spans="18:18" x14ac:dyDescent="0.25">
      <c r="R1395" s="16"/>
    </row>
    <row r="1396" spans="18:18" x14ac:dyDescent="0.25">
      <c r="R1396" s="16"/>
    </row>
    <row r="1397" spans="18:18" x14ac:dyDescent="0.25">
      <c r="R1397" s="16"/>
    </row>
    <row r="1398" spans="18:18" x14ac:dyDescent="0.25">
      <c r="R1398" s="16"/>
    </row>
    <row r="1399" spans="18:18" x14ac:dyDescent="0.25">
      <c r="R1399" s="16"/>
    </row>
    <row r="1401" spans="18:18" x14ac:dyDescent="0.25">
      <c r="R1401" s="16"/>
    </row>
    <row r="1402" spans="18:18" x14ac:dyDescent="0.25">
      <c r="R1402" s="16"/>
    </row>
    <row r="1403" spans="18:18" x14ac:dyDescent="0.25">
      <c r="R1403" s="16"/>
    </row>
    <row r="1404" spans="18:18" x14ac:dyDescent="0.25">
      <c r="R1404" s="16"/>
    </row>
    <row r="1405" spans="18:18" x14ac:dyDescent="0.25">
      <c r="R1405" s="16"/>
    </row>
    <row r="1406" spans="18:18" x14ac:dyDescent="0.25">
      <c r="R1406" s="16"/>
    </row>
    <row r="1407" spans="18:18" x14ac:dyDescent="0.25">
      <c r="R1407" s="16"/>
    </row>
    <row r="1408" spans="18:18" x14ac:dyDescent="0.25">
      <c r="R1408" s="16"/>
    </row>
    <row r="1409" spans="18:18" x14ac:dyDescent="0.25">
      <c r="R1409" s="16"/>
    </row>
    <row r="1410" spans="18:18" x14ac:dyDescent="0.25">
      <c r="R1410" s="16"/>
    </row>
    <row r="1411" spans="18:18" x14ac:dyDescent="0.25">
      <c r="R1411" s="16"/>
    </row>
    <row r="1412" spans="18:18" x14ac:dyDescent="0.25">
      <c r="R1412" s="16"/>
    </row>
    <row r="1413" spans="18:18" x14ac:dyDescent="0.25">
      <c r="R1413" s="16"/>
    </row>
    <row r="1414" spans="18:18" x14ac:dyDescent="0.25">
      <c r="R1414" s="16"/>
    </row>
    <row r="1415" spans="18:18" x14ac:dyDescent="0.25">
      <c r="R1415" s="16"/>
    </row>
    <row r="1416" spans="18:18" x14ac:dyDescent="0.25">
      <c r="R1416" s="16"/>
    </row>
    <row r="1419" spans="18:18" x14ac:dyDescent="0.25">
      <c r="R1419" s="16"/>
    </row>
    <row r="1420" spans="18:18" x14ac:dyDescent="0.25">
      <c r="R1420" s="16"/>
    </row>
    <row r="1421" spans="18:18" x14ac:dyDescent="0.25">
      <c r="R1421" s="16"/>
    </row>
    <row r="1422" spans="18:18" x14ac:dyDescent="0.25">
      <c r="R1422" s="16"/>
    </row>
    <row r="1423" spans="18:18" x14ac:dyDescent="0.25">
      <c r="R1423" s="16"/>
    </row>
    <row r="1424" spans="18:18" x14ac:dyDescent="0.25">
      <c r="R1424" s="16"/>
    </row>
    <row r="1425" spans="18:18" x14ac:dyDescent="0.25">
      <c r="R1425" s="16"/>
    </row>
    <row r="1426" spans="18:18" x14ac:dyDescent="0.25">
      <c r="R1426" s="16"/>
    </row>
    <row r="1427" spans="18:18" x14ac:dyDescent="0.25">
      <c r="R1427" s="16"/>
    </row>
    <row r="1428" spans="18:18" x14ac:dyDescent="0.25">
      <c r="R1428" s="16"/>
    </row>
    <row r="1429" spans="18:18" x14ac:dyDescent="0.25">
      <c r="R1429" s="16"/>
    </row>
    <row r="1430" spans="18:18" x14ac:dyDescent="0.25">
      <c r="R1430" s="16"/>
    </row>
    <row r="1431" spans="18:18" x14ac:dyDescent="0.25">
      <c r="R1431" s="16"/>
    </row>
    <row r="1432" spans="18:18" x14ac:dyDescent="0.25">
      <c r="R1432" s="16"/>
    </row>
    <row r="1433" spans="18:18" x14ac:dyDescent="0.25">
      <c r="R1433" s="16"/>
    </row>
    <row r="1434" spans="18:18" x14ac:dyDescent="0.25">
      <c r="R1434" s="16"/>
    </row>
    <row r="1435" spans="18:18" x14ac:dyDescent="0.25">
      <c r="R1435" s="16"/>
    </row>
    <row r="1437" spans="18:18" x14ac:dyDescent="0.25">
      <c r="R1437" s="16"/>
    </row>
    <row r="1438" spans="18:18" x14ac:dyDescent="0.25">
      <c r="R1438" s="16"/>
    </row>
    <row r="1439" spans="18:18" x14ac:dyDescent="0.25">
      <c r="R1439" s="16"/>
    </row>
    <row r="1440" spans="18:18" x14ac:dyDescent="0.25">
      <c r="R1440" s="16"/>
    </row>
    <row r="1441" spans="18:18" x14ac:dyDescent="0.25">
      <c r="R1441" s="16"/>
    </row>
    <row r="1442" spans="18:18" x14ac:dyDescent="0.25">
      <c r="R1442" s="16"/>
    </row>
    <row r="1443" spans="18:18" x14ac:dyDescent="0.25">
      <c r="R1443" s="16"/>
    </row>
    <row r="1444" spans="18:18" x14ac:dyDescent="0.25">
      <c r="R1444" s="16"/>
    </row>
    <row r="1445" spans="18:18" x14ac:dyDescent="0.25">
      <c r="R1445" s="16"/>
    </row>
    <row r="1446" spans="18:18" x14ac:dyDescent="0.25">
      <c r="R1446" s="16"/>
    </row>
    <row r="1448" spans="18:18" x14ac:dyDescent="0.25">
      <c r="R1448" s="16"/>
    </row>
    <row r="1449" spans="18:18" x14ac:dyDescent="0.25">
      <c r="R1449" s="16"/>
    </row>
    <row r="1450" spans="18:18" x14ac:dyDescent="0.25">
      <c r="R1450" s="16"/>
    </row>
    <row r="1451" spans="18:18" x14ac:dyDescent="0.25">
      <c r="R1451" s="16"/>
    </row>
    <row r="1452" spans="18:18" x14ac:dyDescent="0.25">
      <c r="R1452" s="16"/>
    </row>
    <row r="1453" spans="18:18" x14ac:dyDescent="0.25">
      <c r="R1453" s="16"/>
    </row>
    <row r="1455" spans="18:18" x14ac:dyDescent="0.25">
      <c r="R1455" s="16"/>
    </row>
    <row r="1456" spans="18:18" x14ac:dyDescent="0.25">
      <c r="R1456" s="16"/>
    </row>
    <row r="1457" spans="18:18" x14ac:dyDescent="0.25">
      <c r="R1457" s="16"/>
    </row>
    <row r="1458" spans="18:18" x14ac:dyDescent="0.25">
      <c r="R1458" s="16"/>
    </row>
    <row r="1459" spans="18:18" x14ac:dyDescent="0.25">
      <c r="R1459" s="16"/>
    </row>
    <row r="1461" spans="18:18" x14ac:dyDescent="0.25">
      <c r="R1461" s="16"/>
    </row>
    <row r="1462" spans="18:18" x14ac:dyDescent="0.25">
      <c r="R1462" s="16"/>
    </row>
    <row r="1463" spans="18:18" x14ac:dyDescent="0.25">
      <c r="R1463" s="16"/>
    </row>
    <row r="1464" spans="18:18" x14ac:dyDescent="0.25">
      <c r="R1464" s="16"/>
    </row>
    <row r="1465" spans="18:18" x14ac:dyDescent="0.25">
      <c r="R1465" s="16"/>
    </row>
    <row r="1466" spans="18:18" x14ac:dyDescent="0.25">
      <c r="R1466" s="16"/>
    </row>
    <row r="1467" spans="18:18" x14ac:dyDescent="0.25">
      <c r="R1467" s="16"/>
    </row>
    <row r="1468" spans="18:18" x14ac:dyDescent="0.25">
      <c r="R1468" s="16"/>
    </row>
    <row r="1469" spans="18:18" x14ac:dyDescent="0.25">
      <c r="R1469" s="16"/>
    </row>
    <row r="1470" spans="18:18" x14ac:dyDescent="0.25">
      <c r="R1470" s="16"/>
    </row>
    <row r="1471" spans="18:18" x14ac:dyDescent="0.25">
      <c r="R1471" s="16"/>
    </row>
    <row r="1473" spans="18:18" x14ac:dyDescent="0.25">
      <c r="R1473" s="16"/>
    </row>
    <row r="1474" spans="18:18" x14ac:dyDescent="0.25">
      <c r="R1474" s="16"/>
    </row>
    <row r="1475" spans="18:18" x14ac:dyDescent="0.25">
      <c r="R1475" s="16"/>
    </row>
    <row r="1476" spans="18:18" x14ac:dyDescent="0.25">
      <c r="R1476" s="16"/>
    </row>
    <row r="1477" spans="18:18" x14ac:dyDescent="0.25">
      <c r="R1477" s="16"/>
    </row>
    <row r="1479" spans="18:18" x14ac:dyDescent="0.25">
      <c r="R1479" s="16"/>
    </row>
    <row r="1480" spans="18:18" x14ac:dyDescent="0.25">
      <c r="R1480" s="16"/>
    </row>
    <row r="1481" spans="18:18" x14ac:dyDescent="0.25">
      <c r="R1481" s="16"/>
    </row>
    <row r="1482" spans="18:18" x14ac:dyDescent="0.25">
      <c r="R1482" s="16"/>
    </row>
    <row r="1483" spans="18:18" x14ac:dyDescent="0.25">
      <c r="R1483" s="16"/>
    </row>
    <row r="1484" spans="18:18" x14ac:dyDescent="0.25">
      <c r="R1484" s="16"/>
    </row>
    <row r="1485" spans="18:18" x14ac:dyDescent="0.25">
      <c r="R1485" s="16"/>
    </row>
    <row r="1486" spans="18:18" x14ac:dyDescent="0.25">
      <c r="R1486" s="16"/>
    </row>
    <row r="1487" spans="18:18" x14ac:dyDescent="0.25">
      <c r="R1487" s="16"/>
    </row>
    <row r="1488" spans="18:18" x14ac:dyDescent="0.25">
      <c r="R1488" s="16"/>
    </row>
    <row r="1489" spans="18:18" x14ac:dyDescent="0.25">
      <c r="R1489" s="16"/>
    </row>
    <row r="1491" spans="18:18" x14ac:dyDescent="0.25">
      <c r="R1491" s="16"/>
    </row>
    <row r="1492" spans="18:18" x14ac:dyDescent="0.25">
      <c r="R1492" s="16"/>
    </row>
    <row r="1493" spans="18:18" x14ac:dyDescent="0.25">
      <c r="R1493" s="16"/>
    </row>
    <row r="1494" spans="18:18" x14ac:dyDescent="0.25">
      <c r="R1494" s="16"/>
    </row>
    <row r="1495" spans="18:18" x14ac:dyDescent="0.25">
      <c r="R1495" s="16"/>
    </row>
    <row r="1497" spans="18:18" x14ac:dyDescent="0.25">
      <c r="R1497" s="16"/>
    </row>
  </sheetData>
  <pageMargins left="0.7" right="0.7" top="0.75" bottom="0.75" header="0.3" footer="0.3"/>
  <pageSetup orientation="portrait" verticalDpi="598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tabSelected="1" topLeftCell="A40" workbookViewId="0">
      <selection activeCell="Q4" sqref="Q4"/>
    </sheetView>
  </sheetViews>
  <sheetFormatPr defaultColWidth="9.109375" defaultRowHeight="13.8" x14ac:dyDescent="0.25"/>
  <cols>
    <col min="1" max="1" width="9.109375" style="1"/>
    <col min="2" max="2" width="14.33203125" style="1" bestFit="1" customWidth="1"/>
    <col min="3" max="3" width="9.109375" style="1"/>
    <col min="4" max="4" width="11.33203125" style="1" bestFit="1" customWidth="1"/>
    <col min="5" max="5" width="11.44140625" style="1" customWidth="1"/>
    <col min="6" max="10" width="9.109375" style="1"/>
    <col min="11" max="11" width="15" style="1" bestFit="1" customWidth="1"/>
    <col min="12" max="12" width="16.6640625" style="1" bestFit="1" customWidth="1"/>
    <col min="13" max="13" width="16.5546875" style="1" bestFit="1" customWidth="1"/>
    <col min="14" max="14" width="17.5546875" style="1" bestFit="1" customWidth="1"/>
    <col min="15" max="16384" width="9.109375" style="1"/>
  </cols>
  <sheetData>
    <row r="1" spans="1:14" x14ac:dyDescent="0.25">
      <c r="G1" s="2"/>
    </row>
    <row r="2" spans="1:14" ht="14.4" x14ac:dyDescent="0.3">
      <c r="G2" s="2" t="s">
        <v>31</v>
      </c>
      <c r="K2"/>
      <c r="L2"/>
      <c r="M2"/>
      <c r="N2"/>
    </row>
    <row r="3" spans="1:14" ht="14.4" x14ac:dyDescent="0.3">
      <c r="G3" s="2" t="s">
        <v>121</v>
      </c>
      <c r="K3"/>
      <c r="L3"/>
      <c r="M3"/>
      <c r="N3"/>
    </row>
    <row r="4" spans="1:14" ht="14.4" x14ac:dyDescent="0.3">
      <c r="K4"/>
      <c r="L4"/>
      <c r="M4"/>
      <c r="N4"/>
    </row>
    <row r="5" spans="1:14" ht="14.4" x14ac:dyDescent="0.3">
      <c r="A5" s="12" t="s">
        <v>146</v>
      </c>
      <c r="B5" s="10"/>
      <c r="C5" s="10"/>
      <c r="D5" s="10"/>
      <c r="E5" s="10"/>
      <c r="F5" s="10"/>
      <c r="G5" s="10"/>
      <c r="K5" s="55"/>
      <c r="L5" s="58"/>
      <c r="M5" s="58"/>
      <c r="N5" s="58"/>
    </row>
    <row r="6" spans="1:14" ht="14.4" x14ac:dyDescent="0.3">
      <c r="B6" s="8"/>
      <c r="K6" s="56"/>
      <c r="L6" s="58"/>
      <c r="M6" s="58"/>
      <c r="N6" s="58"/>
    </row>
    <row r="7" spans="1:14" ht="14.4" x14ac:dyDescent="0.3">
      <c r="B7" s="11" t="s">
        <v>124</v>
      </c>
      <c r="C7" s="9"/>
      <c r="D7" s="9"/>
      <c r="E7" s="9"/>
      <c r="F7" s="9"/>
      <c r="G7" s="9"/>
      <c r="H7" s="3"/>
      <c r="K7" s="57"/>
      <c r="L7" s="58"/>
      <c r="M7" s="58"/>
      <c r="N7" s="58"/>
    </row>
    <row r="8" spans="1:14" ht="14.4" x14ac:dyDescent="0.3">
      <c r="D8" s="2"/>
      <c r="E8" s="2" t="s">
        <v>122</v>
      </c>
      <c r="G8" s="2" t="s">
        <v>114</v>
      </c>
      <c r="K8" s="59"/>
      <c r="L8" s="58"/>
      <c r="M8" s="58"/>
      <c r="N8" s="58"/>
    </row>
    <row r="9" spans="1:14" ht="14.4" x14ac:dyDescent="0.3">
      <c r="B9" s="4" t="s">
        <v>39</v>
      </c>
      <c r="C9" s="4" t="s">
        <v>115</v>
      </c>
      <c r="D9" s="5" t="s">
        <v>116</v>
      </c>
      <c r="E9" s="5" t="s">
        <v>14</v>
      </c>
      <c r="F9" s="4" t="s">
        <v>117</v>
      </c>
      <c r="G9" s="5" t="s">
        <v>117</v>
      </c>
      <c r="K9" s="59"/>
      <c r="L9" s="58"/>
      <c r="M9" s="58"/>
      <c r="N9" s="58"/>
    </row>
    <row r="10" spans="1:14" ht="14.4" x14ac:dyDescent="0.3">
      <c r="B10" s="1" t="s">
        <v>29</v>
      </c>
      <c r="C10" s="1" t="s">
        <v>118</v>
      </c>
      <c r="D10" s="1">
        <v>456</v>
      </c>
      <c r="E10" s="8">
        <v>49123</v>
      </c>
      <c r="F10" s="6">
        <f>E10/E$11</f>
        <v>1</v>
      </c>
      <c r="G10" s="74">
        <f>F10</f>
        <v>1</v>
      </c>
      <c r="K10" s="57"/>
      <c r="L10" s="58"/>
      <c r="M10" s="58"/>
      <c r="N10" s="58"/>
    </row>
    <row r="11" spans="1:14" ht="15" thickBot="1" x14ac:dyDescent="0.35">
      <c r="E11" s="90">
        <f>SUM(E10:E10)</f>
        <v>49123</v>
      </c>
      <c r="F11" s="91">
        <f>E11/E$11</f>
        <v>1</v>
      </c>
      <c r="G11" s="6"/>
      <c r="K11" s="56"/>
      <c r="L11" s="58"/>
      <c r="M11" s="58"/>
      <c r="N11" s="58"/>
    </row>
    <row r="12" spans="1:14" ht="15" thickTop="1" x14ac:dyDescent="0.3">
      <c r="K12" s="57"/>
      <c r="L12" s="58"/>
      <c r="M12" s="58"/>
      <c r="N12" s="58"/>
    </row>
    <row r="13" spans="1:14" ht="14.4" x14ac:dyDescent="0.3">
      <c r="B13" s="1" t="s">
        <v>129</v>
      </c>
      <c r="K13" s="59"/>
      <c r="L13" s="58"/>
      <c r="M13" s="58"/>
      <c r="N13" s="58"/>
    </row>
    <row r="14" spans="1:14" ht="14.4" x14ac:dyDescent="0.3">
      <c r="B14" s="1" t="s">
        <v>119</v>
      </c>
      <c r="K14" s="55"/>
      <c r="L14" s="58"/>
      <c r="M14" s="58"/>
      <c r="N14" s="58"/>
    </row>
    <row r="15" spans="1:14" ht="14.4" x14ac:dyDescent="0.3">
      <c r="B15" s="1" t="s">
        <v>120</v>
      </c>
      <c r="K15"/>
      <c r="L15"/>
      <c r="M15"/>
      <c r="N15"/>
    </row>
    <row r="18" spans="11:14" ht="14.4" x14ac:dyDescent="0.3">
      <c r="K18"/>
      <c r="L18"/>
      <c r="M18"/>
      <c r="N18"/>
    </row>
    <row r="19" spans="11:14" ht="14.4" x14ac:dyDescent="0.3">
      <c r="K19"/>
      <c r="L19"/>
      <c r="M19"/>
      <c r="N19"/>
    </row>
    <row r="20" spans="11:14" ht="14.4" x14ac:dyDescent="0.3">
      <c r="K20" s="55"/>
      <c r="L20" s="58"/>
      <c r="M20" s="58"/>
      <c r="N20" s="58"/>
    </row>
    <row r="21" spans="11:14" ht="14.4" x14ac:dyDescent="0.3">
      <c r="K21" s="56"/>
      <c r="L21" s="58"/>
      <c r="M21" s="58"/>
      <c r="N21" s="58"/>
    </row>
    <row r="22" spans="11:14" ht="14.4" x14ac:dyDescent="0.3">
      <c r="K22" s="57"/>
      <c r="L22" s="58"/>
      <c r="M22" s="58"/>
      <c r="N22" s="58"/>
    </row>
    <row r="23" spans="11:14" ht="14.4" x14ac:dyDescent="0.3">
      <c r="K23" s="59"/>
      <c r="L23" s="58"/>
      <c r="M23" s="58"/>
      <c r="N23" s="58"/>
    </row>
    <row r="24" spans="11:14" ht="14.4" x14ac:dyDescent="0.3">
      <c r="K24" s="57"/>
      <c r="L24" s="58"/>
      <c r="M24" s="58"/>
      <c r="N24" s="58"/>
    </row>
    <row r="25" spans="11:14" ht="14.4" x14ac:dyDescent="0.3">
      <c r="K25" s="59"/>
      <c r="L25" s="58"/>
      <c r="M25" s="58"/>
      <c r="N25" s="58"/>
    </row>
    <row r="26" spans="11:14" ht="14.4" x14ac:dyDescent="0.3">
      <c r="K26" s="59"/>
      <c r="L26" s="58"/>
      <c r="M26" s="58"/>
      <c r="N26" s="58"/>
    </row>
    <row r="27" spans="11:14" ht="14.4" x14ac:dyDescent="0.3">
      <c r="K27" s="55"/>
      <c r="L27" s="58"/>
      <c r="M27" s="58"/>
      <c r="N27" s="58"/>
    </row>
    <row r="28" spans="11:14" ht="14.4" x14ac:dyDescent="0.3">
      <c r="K28" s="56"/>
      <c r="L28" s="58"/>
      <c r="M28" s="58"/>
      <c r="N28" s="58"/>
    </row>
    <row r="29" spans="11:14" ht="14.4" x14ac:dyDescent="0.3">
      <c r="K29" s="57"/>
      <c r="L29" s="58"/>
      <c r="M29" s="58"/>
      <c r="N29" s="58"/>
    </row>
    <row r="30" spans="11:14" ht="14.4" x14ac:dyDescent="0.3">
      <c r="K30" s="59"/>
      <c r="L30" s="58"/>
      <c r="M30" s="58"/>
      <c r="N30" s="58"/>
    </row>
    <row r="31" spans="11:14" ht="14.4" x14ac:dyDescent="0.3">
      <c r="K31" s="55"/>
      <c r="L31" s="58"/>
      <c r="M31" s="58"/>
      <c r="N31" s="58"/>
    </row>
    <row r="34" spans="13:13" x14ac:dyDescent="0.25">
      <c r="M34" s="60"/>
    </row>
  </sheetData>
  <pageMargins left="0.7" right="0.7" top="0.75" bottom="0.75" header="0.3" footer="0.3"/>
  <pageSetup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Appendix A Table for Order</vt:lpstr>
      <vt:lpstr>Appendix B 2018</vt:lpstr>
      <vt:lpstr>2018 Regression</vt:lpstr>
      <vt:lpstr>Appendix C  2018</vt:lpstr>
      <vt:lpstr>Appendix D 2018</vt:lpstr>
      <vt:lpstr>Appendix D 2 2018</vt:lpstr>
      <vt:lpstr>Appendix E, 1% 2018</vt:lpstr>
      <vt:lpstr>'Appendix B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2020-07-21T15:15:03Z</dcterms:modified>
</cp:coreProperties>
</file>